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heets/sheet1.xml" ContentType="application/vnd.openxmlformats-officedocument.spreadsheetml.chart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timelineCaches/timelineCache1.xml" ContentType="application/vnd.ms-excel.timelineCache+xml"/>
  <Override PartName="/xl/slicerCaches/slicerCache3.xml" ContentType="application/vnd.ms-excel.slicerCache+xml"/>
  <Override PartName="/xl/slicerCaches/slicerCache4.xml" ContentType="application/vnd.ms-excel.slicer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slicers/slicer2.xml" ContentType="application/vnd.ms-excel.slicer+xml"/>
  <Override PartName="/xl/timelines/timeline1.xml" ContentType="application/vnd.ms-excel.timeline+xml"/>
  <Override PartName="/xl/drawings/drawing4.xml" ContentType="application/vnd.openxmlformats-officedocument.drawing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681424b022bd3e3/Petra Acrea NB zaloha/Výuka/Excel/Pokrocily_Excel_s_Power_Query/20250409/Řešení/"/>
    </mc:Choice>
  </mc:AlternateContent>
  <xr:revisionPtr revIDLastSave="2" documentId="13_ncr:1_{D7188490-2151-4685-A0C3-BB7D3B42922E}" xr6:coauthVersionLast="47" xr6:coauthVersionMax="47" xr10:uidLastSave="{B6F29616-68A9-4567-A21E-85941F03716E}"/>
  <bookViews>
    <workbookView xWindow="30450" yWindow="1635" windowWidth="19185" windowHeight="10065" tabRatio="661" xr2:uid="{758064EA-F62D-4979-98C8-BE6905841325}"/>
  </bookViews>
  <sheets>
    <sheet name="Data" sheetId="1" r:id="rId1"/>
    <sheet name="Data_vzorce" sheetId="15" r:id="rId2"/>
    <sheet name="Segment_zkratky" sheetId="20" state="hidden" r:id="rId3"/>
    <sheet name="Souhrn" sheetId="14" r:id="rId4"/>
    <sheet name="KT" sheetId="4" r:id="rId5"/>
    <sheet name="KT_graf" sheetId="5" r:id="rId6"/>
    <sheet name="Data_Průřez" sheetId="16" r:id="rId7"/>
    <sheet name="KT_funkce" sheetId="3" r:id="rId8"/>
    <sheet name="Graf" sheetId="9" r:id="rId9"/>
    <sheet name="KT_ikony" sheetId="13" r:id="rId10"/>
  </sheets>
  <definedNames>
    <definedName name="_xlnm._FilterDatabase" localSheetId="0" hidden="1">Data!$A$1:$E$4265</definedName>
    <definedName name="_xlnm._FilterDatabase" localSheetId="6" hidden="1">Data_Průřez!$A$1:$E$4265</definedName>
    <definedName name="_xlnm._FilterDatabase" localSheetId="1" hidden="1">Data_vzorce!$A$1:$E$4265</definedName>
    <definedName name="_xlchart.v1.0" hidden="1">KT_funkce!$A$18:$A$25</definedName>
    <definedName name="_xlchart.v1.1" hidden="1">KT_funkce!$B$17</definedName>
    <definedName name="_xlchart.v1.2" hidden="1">KT_funkce!$B$18:$B$25</definedName>
    <definedName name="_xlcn.WorksheetConnection_Sales_řešení.xlsxTabulka21" hidden="1">Tabulka2</definedName>
    <definedName name="cost" localSheetId="6">Data_Průřez!$D:$D</definedName>
    <definedName name="cost" localSheetId="1">Data_vzorce!$D:$D</definedName>
    <definedName name="cost">Data!$D:$D</definedName>
    <definedName name="data" localSheetId="6">Data_Průřez!$A$1:$E$145</definedName>
    <definedName name="data" localSheetId="1">Data_vzorce!$A$1:$E$145</definedName>
    <definedName name="data">Data!$A$1:$E$145</definedName>
    <definedName name="month" localSheetId="6">Data_Průřez!$C:$C</definedName>
    <definedName name="month" localSheetId="1">Data_vzorce!$C:$C</definedName>
    <definedName name="month">Data!$C:$C</definedName>
    <definedName name="Nativní_časová_osa_Datum">#N/A</definedName>
    <definedName name="price" localSheetId="6">Data_Průřez!$E:$E</definedName>
    <definedName name="price" localSheetId="1">Data_vzorce!$E:$E</definedName>
    <definedName name="price">Data!$E:$E</definedName>
    <definedName name="Průřez_Segment">#N/A</definedName>
    <definedName name="Průřez_Segment1">#N/A</definedName>
    <definedName name="Průřez_Year">#N/A</definedName>
    <definedName name="Průřez_Year_">#N/A</definedName>
    <definedName name="segment" localSheetId="6">Data_Průřez!$A:$A</definedName>
    <definedName name="segment" localSheetId="1">Data_vzorce!$A:$A</definedName>
    <definedName name="segment">Data!$A:$A</definedName>
    <definedName name="year" localSheetId="6">Data_Průřez!$B:$B</definedName>
    <definedName name="year" localSheetId="1">Data_vzorce!$B:$B</definedName>
    <definedName name="year">Data!$B:$B</definedName>
  </definedNames>
  <calcPr calcId="191029" refMode="R1C1"/>
  <pivotCaches>
    <pivotCache cacheId="0" r:id="rId11"/>
    <pivotCache cacheId="1" r:id="rId12"/>
  </pivotCaches>
  <extLst>
    <ext xmlns:x14="http://schemas.microsoft.com/office/spreadsheetml/2009/9/main" uri="{BBE1A952-AA13-448e-AADC-164F8A28A991}">
      <x14:slicerCaches>
        <x14:slicerCache r:id="rId13"/>
        <x14:slicerCache r:id="rId14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15"/>
      </x15:timelineCacheRefs>
    </ext>
    <ext xmlns:x15="http://schemas.microsoft.com/office/spreadsheetml/2010/11/main" uri="{46BE6895-7355-4a93-B00E-2C351335B9C9}">
      <x15:slicerCaches xmlns:x14="http://schemas.microsoft.com/office/spreadsheetml/2009/9/main">
        <x14:slicerCache r:id="rId16"/>
        <x14:slicerCache r:id="rId17"/>
      </x15:slicerCaches>
    </ex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data" name="data" connection="WorksheetConnection_Sešit1.xlsx!data"/>
          <x15:modelTable id="Tabulka2" name="Tabulka2" connection="WorksheetConnection_Sales_řešení.xlsx!Tabulka2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3" i="15" l="1"/>
  <c r="V4" i="15"/>
  <c r="V5" i="15"/>
  <c r="V6" i="15"/>
  <c r="V7" i="15"/>
  <c r="V8" i="15"/>
  <c r="V9" i="15"/>
  <c r="V10" i="15"/>
  <c r="V11" i="15"/>
  <c r="V12" i="15"/>
  <c r="V13" i="15"/>
  <c r="V14" i="15"/>
  <c r="V15" i="15"/>
  <c r="V16" i="15"/>
  <c r="V17" i="15"/>
  <c r="V18" i="15"/>
  <c r="V19" i="15"/>
  <c r="V20" i="15"/>
  <c r="V21" i="15"/>
  <c r="V22" i="15"/>
  <c r="V23" i="15"/>
  <c r="V24" i="15"/>
  <c r="V25" i="15"/>
  <c r="V26" i="15"/>
  <c r="V27" i="15"/>
  <c r="V28" i="15"/>
  <c r="V29" i="15"/>
  <c r="V30" i="15"/>
  <c r="V31" i="15"/>
  <c r="V32" i="15"/>
  <c r="V33" i="15"/>
  <c r="V34" i="15"/>
  <c r="V35" i="15"/>
  <c r="V36" i="15"/>
  <c r="V37" i="15"/>
  <c r="V38" i="15"/>
  <c r="V39" i="15"/>
  <c r="V40" i="15"/>
  <c r="V41" i="15"/>
  <c r="V42" i="15"/>
  <c r="V43" i="15"/>
  <c r="V44" i="15"/>
  <c r="V45" i="15"/>
  <c r="V46" i="15"/>
  <c r="V47" i="15"/>
  <c r="V48" i="15"/>
  <c r="V49" i="15"/>
  <c r="V50" i="15"/>
  <c r="V51" i="15"/>
  <c r="V52" i="15"/>
  <c r="V53" i="15"/>
  <c r="V54" i="15"/>
  <c r="V55" i="15"/>
  <c r="V56" i="15"/>
  <c r="V57" i="15"/>
  <c r="V58" i="15"/>
  <c r="V59" i="15"/>
  <c r="V60" i="15"/>
  <c r="V61" i="15"/>
  <c r="V62" i="15"/>
  <c r="V63" i="15"/>
  <c r="V64" i="15"/>
  <c r="V65" i="15"/>
  <c r="V66" i="15"/>
  <c r="V67" i="15"/>
  <c r="V68" i="15"/>
  <c r="V69" i="15"/>
  <c r="V70" i="15"/>
  <c r="V71" i="15"/>
  <c r="V72" i="15"/>
  <c r="V73" i="15"/>
  <c r="V74" i="15"/>
  <c r="V75" i="15"/>
  <c r="V76" i="15"/>
  <c r="V77" i="15"/>
  <c r="V78" i="15"/>
  <c r="V79" i="15"/>
  <c r="V80" i="15"/>
  <c r="V81" i="15"/>
  <c r="V82" i="15"/>
  <c r="V83" i="15"/>
  <c r="V84" i="15"/>
  <c r="V85" i="15"/>
  <c r="V86" i="15"/>
  <c r="V87" i="15"/>
  <c r="V88" i="15"/>
  <c r="V89" i="15"/>
  <c r="V90" i="15"/>
  <c r="V91" i="15"/>
  <c r="V92" i="15"/>
  <c r="V93" i="15"/>
  <c r="V94" i="15"/>
  <c r="V95" i="15"/>
  <c r="V96" i="15"/>
  <c r="V97" i="15"/>
  <c r="V98" i="15"/>
  <c r="V99" i="15"/>
  <c r="V100" i="15"/>
  <c r="V101" i="15"/>
  <c r="V102" i="15"/>
  <c r="V103" i="15"/>
  <c r="V104" i="15"/>
  <c r="V105" i="15"/>
  <c r="V106" i="15"/>
  <c r="V107" i="15"/>
  <c r="V108" i="15"/>
  <c r="V109" i="15"/>
  <c r="V110" i="15"/>
  <c r="V111" i="15"/>
  <c r="V112" i="15"/>
  <c r="V113" i="15"/>
  <c r="V114" i="15"/>
  <c r="V115" i="15"/>
  <c r="V116" i="15"/>
  <c r="V117" i="15"/>
  <c r="V118" i="15"/>
  <c r="V119" i="15"/>
  <c r="V120" i="15"/>
  <c r="V121" i="15"/>
  <c r="V122" i="15"/>
  <c r="V123" i="15"/>
  <c r="V124" i="15"/>
  <c r="V125" i="15"/>
  <c r="V126" i="15"/>
  <c r="V127" i="15"/>
  <c r="V128" i="15"/>
  <c r="V129" i="15"/>
  <c r="V130" i="15"/>
  <c r="V131" i="15"/>
  <c r="V132" i="15"/>
  <c r="V133" i="15"/>
  <c r="V134" i="15"/>
  <c r="V135" i="15"/>
  <c r="V136" i="15"/>
  <c r="V137" i="15"/>
  <c r="V138" i="15"/>
  <c r="V139" i="15"/>
  <c r="V140" i="15"/>
  <c r="V141" i="15"/>
  <c r="V142" i="15"/>
  <c r="V143" i="15"/>
  <c r="V144" i="15"/>
  <c r="V145" i="15"/>
  <c r="V2" i="15"/>
  <c r="U3" i="15"/>
  <c r="U4" i="15"/>
  <c r="U5" i="15"/>
  <c r="U6" i="15"/>
  <c r="U7" i="15"/>
  <c r="U8" i="15"/>
  <c r="U9" i="15"/>
  <c r="U10" i="15"/>
  <c r="U11" i="15"/>
  <c r="U12" i="15"/>
  <c r="U13" i="15"/>
  <c r="U14" i="15"/>
  <c r="U15" i="15"/>
  <c r="U16" i="15"/>
  <c r="U17" i="15"/>
  <c r="U18" i="15"/>
  <c r="U19" i="15"/>
  <c r="U20" i="15"/>
  <c r="U21" i="15"/>
  <c r="U22" i="15"/>
  <c r="U23" i="15"/>
  <c r="U24" i="15"/>
  <c r="U25" i="15"/>
  <c r="U26" i="15"/>
  <c r="U27" i="15"/>
  <c r="U28" i="15"/>
  <c r="U29" i="15"/>
  <c r="U30" i="15"/>
  <c r="U31" i="15"/>
  <c r="U32" i="15"/>
  <c r="U33" i="15"/>
  <c r="U34" i="15"/>
  <c r="U35" i="15"/>
  <c r="U36" i="15"/>
  <c r="U37" i="15"/>
  <c r="U38" i="15"/>
  <c r="U39" i="15"/>
  <c r="U40" i="15"/>
  <c r="U41" i="15"/>
  <c r="U42" i="15"/>
  <c r="U43" i="15"/>
  <c r="U44" i="15"/>
  <c r="U45" i="15"/>
  <c r="U46" i="15"/>
  <c r="U47" i="15"/>
  <c r="U48" i="15"/>
  <c r="U49" i="15"/>
  <c r="U50" i="15"/>
  <c r="U51" i="15"/>
  <c r="U52" i="15"/>
  <c r="U53" i="15"/>
  <c r="U54" i="15"/>
  <c r="U55" i="15"/>
  <c r="U56" i="15"/>
  <c r="U57" i="15"/>
  <c r="U58" i="15"/>
  <c r="U59" i="15"/>
  <c r="U60" i="15"/>
  <c r="U61" i="15"/>
  <c r="U62" i="15"/>
  <c r="U63" i="15"/>
  <c r="U64" i="15"/>
  <c r="U65" i="15"/>
  <c r="U66" i="15"/>
  <c r="U67" i="15"/>
  <c r="U68" i="15"/>
  <c r="U69" i="15"/>
  <c r="U70" i="15"/>
  <c r="U71" i="15"/>
  <c r="U72" i="15"/>
  <c r="U73" i="15"/>
  <c r="U74" i="15"/>
  <c r="U75" i="15"/>
  <c r="U76" i="15"/>
  <c r="U77" i="15"/>
  <c r="U78" i="15"/>
  <c r="U79" i="15"/>
  <c r="U80" i="15"/>
  <c r="U81" i="15"/>
  <c r="U82" i="15"/>
  <c r="U83" i="15"/>
  <c r="U84" i="15"/>
  <c r="U85" i="15"/>
  <c r="U86" i="15"/>
  <c r="U87" i="15"/>
  <c r="U88" i="15"/>
  <c r="U89" i="15"/>
  <c r="U90" i="15"/>
  <c r="U91" i="15"/>
  <c r="U92" i="15"/>
  <c r="U93" i="15"/>
  <c r="U94" i="15"/>
  <c r="U95" i="15"/>
  <c r="U96" i="15"/>
  <c r="U97" i="15"/>
  <c r="U98" i="15"/>
  <c r="U99" i="15"/>
  <c r="U100" i="15"/>
  <c r="U101" i="15"/>
  <c r="U102" i="15"/>
  <c r="U103" i="15"/>
  <c r="U104" i="15"/>
  <c r="U105" i="15"/>
  <c r="U106" i="15"/>
  <c r="U107" i="15"/>
  <c r="U108" i="15"/>
  <c r="U109" i="15"/>
  <c r="U110" i="15"/>
  <c r="U111" i="15"/>
  <c r="U112" i="15"/>
  <c r="U113" i="15"/>
  <c r="U114" i="15"/>
  <c r="U115" i="15"/>
  <c r="U116" i="15"/>
  <c r="U117" i="15"/>
  <c r="U118" i="15"/>
  <c r="U119" i="15"/>
  <c r="U120" i="15"/>
  <c r="U121" i="15"/>
  <c r="U122" i="15"/>
  <c r="U123" i="15"/>
  <c r="U124" i="15"/>
  <c r="U125" i="15"/>
  <c r="U126" i="15"/>
  <c r="U127" i="15"/>
  <c r="U128" i="15"/>
  <c r="U129" i="15"/>
  <c r="U130" i="15"/>
  <c r="U131" i="15"/>
  <c r="U132" i="15"/>
  <c r="U133" i="15"/>
  <c r="U134" i="15"/>
  <c r="U135" i="15"/>
  <c r="U136" i="15"/>
  <c r="U137" i="15"/>
  <c r="U138" i="15"/>
  <c r="U139" i="15"/>
  <c r="U140" i="15"/>
  <c r="U141" i="15"/>
  <c r="U142" i="15"/>
  <c r="U143" i="15"/>
  <c r="U144" i="15"/>
  <c r="U145" i="15"/>
  <c r="U2" i="15"/>
  <c r="S3" i="15" l="1"/>
  <c r="S4" i="15"/>
  <c r="S5" i="15"/>
  <c r="S6" i="15"/>
  <c r="S7" i="15"/>
  <c r="S8" i="15"/>
  <c r="S9" i="15"/>
  <c r="S10" i="15"/>
  <c r="S11" i="15"/>
  <c r="S12" i="15"/>
  <c r="S13" i="15"/>
  <c r="S14" i="15"/>
  <c r="S15" i="15"/>
  <c r="S16" i="15"/>
  <c r="S17" i="15"/>
  <c r="S18" i="15"/>
  <c r="S19" i="15"/>
  <c r="S20" i="15"/>
  <c r="S21" i="15"/>
  <c r="S22" i="15"/>
  <c r="S23" i="15"/>
  <c r="S24" i="15"/>
  <c r="S25" i="15"/>
  <c r="S26" i="15"/>
  <c r="S27" i="15"/>
  <c r="S28" i="15"/>
  <c r="S29" i="15"/>
  <c r="S30" i="15"/>
  <c r="S31" i="15"/>
  <c r="S32" i="15"/>
  <c r="S33" i="15"/>
  <c r="S34" i="15"/>
  <c r="S35" i="15"/>
  <c r="S36" i="15"/>
  <c r="S37" i="15"/>
  <c r="S38" i="15"/>
  <c r="S39" i="15"/>
  <c r="S40" i="15"/>
  <c r="S41" i="15"/>
  <c r="S42" i="15"/>
  <c r="S43" i="15"/>
  <c r="S44" i="15"/>
  <c r="S45" i="15"/>
  <c r="S46" i="15"/>
  <c r="S47" i="15"/>
  <c r="S48" i="15"/>
  <c r="S49" i="15"/>
  <c r="S50" i="15"/>
  <c r="S51" i="15"/>
  <c r="S52" i="15"/>
  <c r="S53" i="15"/>
  <c r="S54" i="15"/>
  <c r="S55" i="15"/>
  <c r="S56" i="15"/>
  <c r="S57" i="15"/>
  <c r="S58" i="15"/>
  <c r="S59" i="15"/>
  <c r="S60" i="15"/>
  <c r="S61" i="15"/>
  <c r="S62" i="15"/>
  <c r="S63" i="15"/>
  <c r="S64" i="15"/>
  <c r="S65" i="15"/>
  <c r="S66" i="15"/>
  <c r="S67" i="15"/>
  <c r="S68" i="15"/>
  <c r="S69" i="15"/>
  <c r="S70" i="15"/>
  <c r="S71" i="15"/>
  <c r="S72" i="15"/>
  <c r="S73" i="15"/>
  <c r="S74" i="15"/>
  <c r="S75" i="15"/>
  <c r="S76" i="15"/>
  <c r="S77" i="15"/>
  <c r="S78" i="15"/>
  <c r="S79" i="15"/>
  <c r="S80" i="15"/>
  <c r="S81" i="15"/>
  <c r="S82" i="15"/>
  <c r="S83" i="15"/>
  <c r="S84" i="15"/>
  <c r="S85" i="15"/>
  <c r="S86" i="15"/>
  <c r="S87" i="15"/>
  <c r="S88" i="15"/>
  <c r="S89" i="15"/>
  <c r="S90" i="15"/>
  <c r="S91" i="15"/>
  <c r="S92" i="15"/>
  <c r="S93" i="15"/>
  <c r="S94" i="15"/>
  <c r="S95" i="15"/>
  <c r="S96" i="15"/>
  <c r="S97" i="15"/>
  <c r="S98" i="15"/>
  <c r="S99" i="15"/>
  <c r="S100" i="15"/>
  <c r="S101" i="15"/>
  <c r="S102" i="15"/>
  <c r="S103" i="15"/>
  <c r="S104" i="15"/>
  <c r="S105" i="15"/>
  <c r="S106" i="15"/>
  <c r="S107" i="15"/>
  <c r="S108" i="15"/>
  <c r="S109" i="15"/>
  <c r="S110" i="15"/>
  <c r="S111" i="15"/>
  <c r="S112" i="15"/>
  <c r="S113" i="15"/>
  <c r="S114" i="15"/>
  <c r="S115" i="15"/>
  <c r="S116" i="15"/>
  <c r="S117" i="15"/>
  <c r="S118" i="15"/>
  <c r="S119" i="15"/>
  <c r="S120" i="15"/>
  <c r="S121" i="15"/>
  <c r="S122" i="15"/>
  <c r="S123" i="15"/>
  <c r="S124" i="15"/>
  <c r="S125" i="15"/>
  <c r="S126" i="15"/>
  <c r="S127" i="15"/>
  <c r="S128" i="15"/>
  <c r="S129" i="15"/>
  <c r="S130" i="15"/>
  <c r="S131" i="15"/>
  <c r="S132" i="15"/>
  <c r="S133" i="15"/>
  <c r="S134" i="15"/>
  <c r="S135" i="15"/>
  <c r="S136" i="15"/>
  <c r="S137" i="15"/>
  <c r="S138" i="15"/>
  <c r="S139" i="15"/>
  <c r="S140" i="15"/>
  <c r="S141" i="15"/>
  <c r="S142" i="15"/>
  <c r="S143" i="15"/>
  <c r="S144" i="15"/>
  <c r="S145" i="15"/>
  <c r="S2" i="15"/>
  <c r="R3" i="15"/>
  <c r="R4" i="15"/>
  <c r="R5" i="15"/>
  <c r="R6" i="15"/>
  <c r="R7" i="15"/>
  <c r="R8" i="15"/>
  <c r="R9" i="15"/>
  <c r="R10" i="15"/>
  <c r="R11" i="15"/>
  <c r="R12" i="15"/>
  <c r="R13" i="15"/>
  <c r="R14" i="15"/>
  <c r="R15" i="15"/>
  <c r="R16" i="15"/>
  <c r="R17" i="15"/>
  <c r="R18" i="15"/>
  <c r="R19" i="15"/>
  <c r="R20" i="15"/>
  <c r="R21" i="15"/>
  <c r="R22" i="15"/>
  <c r="R23" i="15"/>
  <c r="R24" i="15"/>
  <c r="R25" i="15"/>
  <c r="R26" i="15"/>
  <c r="R27" i="15"/>
  <c r="R28" i="15"/>
  <c r="R29" i="15"/>
  <c r="R30" i="15"/>
  <c r="R31" i="15"/>
  <c r="R32" i="15"/>
  <c r="R33" i="15"/>
  <c r="R34" i="15"/>
  <c r="R35" i="15"/>
  <c r="R36" i="15"/>
  <c r="R37" i="15"/>
  <c r="R38" i="15"/>
  <c r="R39" i="15"/>
  <c r="R40" i="15"/>
  <c r="R41" i="15"/>
  <c r="R42" i="15"/>
  <c r="R43" i="15"/>
  <c r="R44" i="15"/>
  <c r="R45" i="15"/>
  <c r="R46" i="15"/>
  <c r="R47" i="15"/>
  <c r="R48" i="15"/>
  <c r="R49" i="15"/>
  <c r="R50" i="15"/>
  <c r="R51" i="15"/>
  <c r="R52" i="15"/>
  <c r="R53" i="15"/>
  <c r="R54" i="15"/>
  <c r="R55" i="15"/>
  <c r="R56" i="15"/>
  <c r="R57" i="15"/>
  <c r="R58" i="15"/>
  <c r="R59" i="15"/>
  <c r="R60" i="15"/>
  <c r="R61" i="15"/>
  <c r="R62" i="15"/>
  <c r="R63" i="15"/>
  <c r="R64" i="15"/>
  <c r="R65" i="15"/>
  <c r="R66" i="15"/>
  <c r="R67" i="15"/>
  <c r="R68" i="15"/>
  <c r="R69" i="15"/>
  <c r="R70" i="15"/>
  <c r="R71" i="15"/>
  <c r="R72" i="15"/>
  <c r="R73" i="15"/>
  <c r="R74" i="15"/>
  <c r="R75" i="15"/>
  <c r="R76" i="15"/>
  <c r="R77" i="15"/>
  <c r="R78" i="15"/>
  <c r="R79" i="15"/>
  <c r="R80" i="15"/>
  <c r="R81" i="15"/>
  <c r="R82" i="15"/>
  <c r="R83" i="15"/>
  <c r="R84" i="15"/>
  <c r="R85" i="15"/>
  <c r="R86" i="15"/>
  <c r="R87" i="15"/>
  <c r="R88" i="15"/>
  <c r="R89" i="15"/>
  <c r="R90" i="15"/>
  <c r="R91" i="15"/>
  <c r="R92" i="15"/>
  <c r="R93" i="15"/>
  <c r="R94" i="15"/>
  <c r="R95" i="15"/>
  <c r="R96" i="15"/>
  <c r="R97" i="15"/>
  <c r="R98" i="15"/>
  <c r="R99" i="15"/>
  <c r="R100" i="15"/>
  <c r="R101" i="15"/>
  <c r="R102" i="15"/>
  <c r="R103" i="15"/>
  <c r="R104" i="15"/>
  <c r="R105" i="15"/>
  <c r="R106" i="15"/>
  <c r="R107" i="15"/>
  <c r="R108" i="15"/>
  <c r="R109" i="15"/>
  <c r="R110" i="15"/>
  <c r="R111" i="15"/>
  <c r="R112" i="15"/>
  <c r="R113" i="15"/>
  <c r="R114" i="15"/>
  <c r="R115" i="15"/>
  <c r="R116" i="15"/>
  <c r="R117" i="15"/>
  <c r="R118" i="15"/>
  <c r="R119" i="15"/>
  <c r="R120" i="15"/>
  <c r="R121" i="15"/>
  <c r="R122" i="15"/>
  <c r="R123" i="15"/>
  <c r="R124" i="15"/>
  <c r="R125" i="15"/>
  <c r="R126" i="15"/>
  <c r="R127" i="15"/>
  <c r="R128" i="15"/>
  <c r="R129" i="15"/>
  <c r="R130" i="15"/>
  <c r="R131" i="15"/>
  <c r="R132" i="15"/>
  <c r="R133" i="15"/>
  <c r="R134" i="15"/>
  <c r="R135" i="15"/>
  <c r="R136" i="15"/>
  <c r="R137" i="15"/>
  <c r="R138" i="15"/>
  <c r="R139" i="15"/>
  <c r="R140" i="15"/>
  <c r="R141" i="15"/>
  <c r="R142" i="15"/>
  <c r="R143" i="15"/>
  <c r="R144" i="15"/>
  <c r="R145" i="15"/>
  <c r="R2" i="15"/>
  <c r="P3" i="15"/>
  <c r="Q3" i="15" s="1"/>
  <c r="P4" i="15"/>
  <c r="Q4" i="15" s="1"/>
  <c r="P5" i="15"/>
  <c r="Q5" i="15" s="1"/>
  <c r="P6" i="15"/>
  <c r="Q6" i="15" s="1"/>
  <c r="P7" i="15"/>
  <c r="Q7" i="15" s="1"/>
  <c r="P8" i="15"/>
  <c r="Q8" i="15" s="1"/>
  <c r="P9" i="15"/>
  <c r="Q9" i="15" s="1"/>
  <c r="P10" i="15"/>
  <c r="Q10" i="15" s="1"/>
  <c r="P11" i="15"/>
  <c r="Q11" i="15" s="1"/>
  <c r="P12" i="15"/>
  <c r="Q12" i="15" s="1"/>
  <c r="P13" i="15"/>
  <c r="Q13" i="15" s="1"/>
  <c r="P14" i="15"/>
  <c r="Q14" i="15" s="1"/>
  <c r="P15" i="15"/>
  <c r="Q15" i="15" s="1"/>
  <c r="P16" i="15"/>
  <c r="Q16" i="15" s="1"/>
  <c r="P17" i="15"/>
  <c r="Q17" i="15" s="1"/>
  <c r="P18" i="15"/>
  <c r="Q18" i="15" s="1"/>
  <c r="P19" i="15"/>
  <c r="Q19" i="15" s="1"/>
  <c r="P20" i="15"/>
  <c r="Q20" i="15" s="1"/>
  <c r="P21" i="15"/>
  <c r="Q21" i="15" s="1"/>
  <c r="P22" i="15"/>
  <c r="Q22" i="15" s="1"/>
  <c r="P23" i="15"/>
  <c r="Q23" i="15" s="1"/>
  <c r="P24" i="15"/>
  <c r="Q24" i="15" s="1"/>
  <c r="P25" i="15"/>
  <c r="Q25" i="15" s="1"/>
  <c r="P26" i="15"/>
  <c r="Q26" i="15" s="1"/>
  <c r="P27" i="15"/>
  <c r="Q27" i="15" s="1"/>
  <c r="P28" i="15"/>
  <c r="Q28" i="15" s="1"/>
  <c r="P29" i="15"/>
  <c r="Q29" i="15" s="1"/>
  <c r="P30" i="15"/>
  <c r="Q30" i="15" s="1"/>
  <c r="P31" i="15"/>
  <c r="Q31" i="15" s="1"/>
  <c r="P32" i="15"/>
  <c r="Q32" i="15" s="1"/>
  <c r="P33" i="15"/>
  <c r="Q33" i="15" s="1"/>
  <c r="P34" i="15"/>
  <c r="Q34" i="15" s="1"/>
  <c r="P35" i="15"/>
  <c r="Q35" i="15" s="1"/>
  <c r="P36" i="15"/>
  <c r="Q36" i="15" s="1"/>
  <c r="P37" i="15"/>
  <c r="Q37" i="15" s="1"/>
  <c r="P38" i="15"/>
  <c r="Q38" i="15" s="1"/>
  <c r="P39" i="15"/>
  <c r="Q39" i="15" s="1"/>
  <c r="P40" i="15"/>
  <c r="Q40" i="15" s="1"/>
  <c r="P41" i="15"/>
  <c r="Q41" i="15" s="1"/>
  <c r="P42" i="15"/>
  <c r="Q42" i="15" s="1"/>
  <c r="P43" i="15"/>
  <c r="Q43" i="15" s="1"/>
  <c r="P44" i="15"/>
  <c r="Q44" i="15" s="1"/>
  <c r="P45" i="15"/>
  <c r="Q45" i="15" s="1"/>
  <c r="P46" i="15"/>
  <c r="Q46" i="15" s="1"/>
  <c r="P47" i="15"/>
  <c r="Q47" i="15" s="1"/>
  <c r="P48" i="15"/>
  <c r="Q48" i="15" s="1"/>
  <c r="P49" i="15"/>
  <c r="Q49" i="15" s="1"/>
  <c r="P50" i="15"/>
  <c r="Q50" i="15" s="1"/>
  <c r="P51" i="15"/>
  <c r="Q51" i="15" s="1"/>
  <c r="P52" i="15"/>
  <c r="Q52" i="15" s="1"/>
  <c r="P53" i="15"/>
  <c r="Q53" i="15" s="1"/>
  <c r="P54" i="15"/>
  <c r="Q54" i="15" s="1"/>
  <c r="P55" i="15"/>
  <c r="Q55" i="15" s="1"/>
  <c r="P56" i="15"/>
  <c r="Q56" i="15" s="1"/>
  <c r="P57" i="15"/>
  <c r="Q57" i="15" s="1"/>
  <c r="P58" i="15"/>
  <c r="Q58" i="15" s="1"/>
  <c r="P59" i="15"/>
  <c r="Q59" i="15" s="1"/>
  <c r="P60" i="15"/>
  <c r="Q60" i="15" s="1"/>
  <c r="P61" i="15"/>
  <c r="Q61" i="15" s="1"/>
  <c r="P62" i="15"/>
  <c r="Q62" i="15" s="1"/>
  <c r="P63" i="15"/>
  <c r="Q63" i="15" s="1"/>
  <c r="P64" i="15"/>
  <c r="Q64" i="15" s="1"/>
  <c r="P65" i="15"/>
  <c r="Q65" i="15" s="1"/>
  <c r="P66" i="15"/>
  <c r="Q66" i="15" s="1"/>
  <c r="P67" i="15"/>
  <c r="Q67" i="15" s="1"/>
  <c r="P68" i="15"/>
  <c r="Q68" i="15" s="1"/>
  <c r="P69" i="15"/>
  <c r="Q69" i="15" s="1"/>
  <c r="P70" i="15"/>
  <c r="Q70" i="15" s="1"/>
  <c r="P71" i="15"/>
  <c r="Q71" i="15" s="1"/>
  <c r="P72" i="15"/>
  <c r="Q72" i="15" s="1"/>
  <c r="P73" i="15"/>
  <c r="Q73" i="15" s="1"/>
  <c r="P74" i="15"/>
  <c r="Q74" i="15" s="1"/>
  <c r="P75" i="15"/>
  <c r="Q75" i="15" s="1"/>
  <c r="P76" i="15"/>
  <c r="Q76" i="15" s="1"/>
  <c r="P77" i="15"/>
  <c r="Q77" i="15" s="1"/>
  <c r="P78" i="15"/>
  <c r="Q78" i="15" s="1"/>
  <c r="P79" i="15"/>
  <c r="Q79" i="15" s="1"/>
  <c r="P80" i="15"/>
  <c r="Q80" i="15" s="1"/>
  <c r="P81" i="15"/>
  <c r="Q81" i="15" s="1"/>
  <c r="P82" i="15"/>
  <c r="Q82" i="15" s="1"/>
  <c r="P83" i="15"/>
  <c r="Q83" i="15" s="1"/>
  <c r="P84" i="15"/>
  <c r="Q84" i="15" s="1"/>
  <c r="P85" i="15"/>
  <c r="Q85" i="15" s="1"/>
  <c r="P86" i="15"/>
  <c r="Q86" i="15" s="1"/>
  <c r="P87" i="15"/>
  <c r="Q87" i="15" s="1"/>
  <c r="P88" i="15"/>
  <c r="Q88" i="15" s="1"/>
  <c r="P89" i="15"/>
  <c r="Q89" i="15" s="1"/>
  <c r="P90" i="15"/>
  <c r="Q90" i="15" s="1"/>
  <c r="P91" i="15"/>
  <c r="Q91" i="15" s="1"/>
  <c r="P92" i="15"/>
  <c r="Q92" i="15" s="1"/>
  <c r="P93" i="15"/>
  <c r="Q93" i="15" s="1"/>
  <c r="P94" i="15"/>
  <c r="Q94" i="15" s="1"/>
  <c r="P95" i="15"/>
  <c r="Q95" i="15" s="1"/>
  <c r="P96" i="15"/>
  <c r="Q96" i="15" s="1"/>
  <c r="P97" i="15"/>
  <c r="Q97" i="15" s="1"/>
  <c r="P98" i="15"/>
  <c r="Q98" i="15" s="1"/>
  <c r="P99" i="15"/>
  <c r="Q99" i="15" s="1"/>
  <c r="P100" i="15"/>
  <c r="Q100" i="15" s="1"/>
  <c r="P101" i="15"/>
  <c r="Q101" i="15" s="1"/>
  <c r="P102" i="15"/>
  <c r="Q102" i="15" s="1"/>
  <c r="P103" i="15"/>
  <c r="Q103" i="15" s="1"/>
  <c r="P104" i="15"/>
  <c r="Q104" i="15" s="1"/>
  <c r="P105" i="15"/>
  <c r="Q105" i="15" s="1"/>
  <c r="P106" i="15"/>
  <c r="Q106" i="15" s="1"/>
  <c r="P107" i="15"/>
  <c r="Q107" i="15" s="1"/>
  <c r="P108" i="15"/>
  <c r="Q108" i="15" s="1"/>
  <c r="P109" i="15"/>
  <c r="Q109" i="15" s="1"/>
  <c r="P110" i="15"/>
  <c r="Q110" i="15" s="1"/>
  <c r="P111" i="15"/>
  <c r="Q111" i="15" s="1"/>
  <c r="P112" i="15"/>
  <c r="Q112" i="15" s="1"/>
  <c r="P113" i="15"/>
  <c r="Q113" i="15" s="1"/>
  <c r="P114" i="15"/>
  <c r="Q114" i="15" s="1"/>
  <c r="P115" i="15"/>
  <c r="Q115" i="15" s="1"/>
  <c r="P116" i="15"/>
  <c r="Q116" i="15" s="1"/>
  <c r="P117" i="15"/>
  <c r="Q117" i="15" s="1"/>
  <c r="P118" i="15"/>
  <c r="Q118" i="15" s="1"/>
  <c r="P119" i="15"/>
  <c r="Q119" i="15" s="1"/>
  <c r="P120" i="15"/>
  <c r="Q120" i="15" s="1"/>
  <c r="P121" i="15"/>
  <c r="Q121" i="15" s="1"/>
  <c r="P122" i="15"/>
  <c r="Q122" i="15" s="1"/>
  <c r="P123" i="15"/>
  <c r="Q123" i="15" s="1"/>
  <c r="P124" i="15"/>
  <c r="Q124" i="15" s="1"/>
  <c r="P125" i="15"/>
  <c r="Q125" i="15" s="1"/>
  <c r="P126" i="15"/>
  <c r="Q126" i="15" s="1"/>
  <c r="P127" i="15"/>
  <c r="Q127" i="15" s="1"/>
  <c r="P128" i="15"/>
  <c r="Q128" i="15" s="1"/>
  <c r="P129" i="15"/>
  <c r="Q129" i="15" s="1"/>
  <c r="P130" i="15"/>
  <c r="Q130" i="15" s="1"/>
  <c r="P131" i="15"/>
  <c r="Q131" i="15" s="1"/>
  <c r="P132" i="15"/>
  <c r="Q132" i="15" s="1"/>
  <c r="P133" i="15"/>
  <c r="Q133" i="15" s="1"/>
  <c r="P134" i="15"/>
  <c r="Q134" i="15" s="1"/>
  <c r="P135" i="15"/>
  <c r="Q135" i="15" s="1"/>
  <c r="P136" i="15"/>
  <c r="Q136" i="15" s="1"/>
  <c r="P137" i="15"/>
  <c r="Q137" i="15" s="1"/>
  <c r="P138" i="15"/>
  <c r="Q138" i="15" s="1"/>
  <c r="P139" i="15"/>
  <c r="Q139" i="15" s="1"/>
  <c r="P140" i="15"/>
  <c r="Q140" i="15" s="1"/>
  <c r="P141" i="15"/>
  <c r="Q141" i="15" s="1"/>
  <c r="P142" i="15"/>
  <c r="Q142" i="15" s="1"/>
  <c r="P143" i="15"/>
  <c r="Q143" i="15" s="1"/>
  <c r="P144" i="15"/>
  <c r="Q144" i="15" s="1"/>
  <c r="P145" i="15"/>
  <c r="Q145" i="15" s="1"/>
  <c r="P2" i="15"/>
  <c r="Q2" i="15" s="1"/>
  <c r="T3" i="15"/>
  <c r="T4" i="15"/>
  <c r="T5" i="15"/>
  <c r="T6" i="15"/>
  <c r="T7" i="15"/>
  <c r="T8" i="15"/>
  <c r="T9" i="15"/>
  <c r="T10" i="15"/>
  <c r="T11" i="15"/>
  <c r="T12" i="15"/>
  <c r="T13" i="15"/>
  <c r="T14" i="15"/>
  <c r="T15" i="15"/>
  <c r="T16" i="15"/>
  <c r="T17" i="15"/>
  <c r="T18" i="15"/>
  <c r="T19" i="15"/>
  <c r="T20" i="15"/>
  <c r="T21" i="15"/>
  <c r="T22" i="15"/>
  <c r="T23" i="15"/>
  <c r="T24" i="15"/>
  <c r="T25" i="15"/>
  <c r="T26" i="15"/>
  <c r="T27" i="15"/>
  <c r="T28" i="15"/>
  <c r="T29" i="15"/>
  <c r="T30" i="15"/>
  <c r="T31" i="15"/>
  <c r="T32" i="15"/>
  <c r="T33" i="15"/>
  <c r="T34" i="15"/>
  <c r="T35" i="15"/>
  <c r="T36" i="15"/>
  <c r="T37" i="15"/>
  <c r="T38" i="15"/>
  <c r="T39" i="15"/>
  <c r="T40" i="15"/>
  <c r="T41" i="15"/>
  <c r="T42" i="15"/>
  <c r="T43" i="15"/>
  <c r="T44" i="15"/>
  <c r="T45" i="15"/>
  <c r="T46" i="15"/>
  <c r="T47" i="15"/>
  <c r="T48" i="15"/>
  <c r="T49" i="15"/>
  <c r="T50" i="15"/>
  <c r="T51" i="15"/>
  <c r="T52" i="15"/>
  <c r="T53" i="15"/>
  <c r="T54" i="15"/>
  <c r="T55" i="15"/>
  <c r="T56" i="15"/>
  <c r="T57" i="15"/>
  <c r="T58" i="15"/>
  <c r="T59" i="15"/>
  <c r="T60" i="15"/>
  <c r="T61" i="15"/>
  <c r="T62" i="15"/>
  <c r="T63" i="15"/>
  <c r="T64" i="15"/>
  <c r="T65" i="15"/>
  <c r="T66" i="15"/>
  <c r="T67" i="15"/>
  <c r="T68" i="15"/>
  <c r="T69" i="15"/>
  <c r="T70" i="15"/>
  <c r="T71" i="15"/>
  <c r="T72" i="15"/>
  <c r="T73" i="15"/>
  <c r="T74" i="15"/>
  <c r="T75" i="15"/>
  <c r="T76" i="15"/>
  <c r="T77" i="15"/>
  <c r="T78" i="15"/>
  <c r="T79" i="15"/>
  <c r="T80" i="15"/>
  <c r="T81" i="15"/>
  <c r="T82" i="15"/>
  <c r="T83" i="15"/>
  <c r="T84" i="15"/>
  <c r="T85" i="15"/>
  <c r="T86" i="15"/>
  <c r="T87" i="15"/>
  <c r="T88" i="15"/>
  <c r="T89" i="15"/>
  <c r="T90" i="15"/>
  <c r="T91" i="15"/>
  <c r="T92" i="15"/>
  <c r="T93" i="15"/>
  <c r="T94" i="15"/>
  <c r="T95" i="15"/>
  <c r="T96" i="15"/>
  <c r="T97" i="15"/>
  <c r="T98" i="15"/>
  <c r="T99" i="15"/>
  <c r="T100" i="15"/>
  <c r="T101" i="15"/>
  <c r="T102" i="15"/>
  <c r="T103" i="15"/>
  <c r="T104" i="15"/>
  <c r="T105" i="15"/>
  <c r="T106" i="15"/>
  <c r="T107" i="15"/>
  <c r="T108" i="15"/>
  <c r="T109" i="15"/>
  <c r="T110" i="15"/>
  <c r="T111" i="15"/>
  <c r="T112" i="15"/>
  <c r="T113" i="15"/>
  <c r="T114" i="15"/>
  <c r="T115" i="15"/>
  <c r="T116" i="15"/>
  <c r="T117" i="15"/>
  <c r="T118" i="15"/>
  <c r="T119" i="15"/>
  <c r="T120" i="15"/>
  <c r="T121" i="15"/>
  <c r="T122" i="15"/>
  <c r="T123" i="15"/>
  <c r="T124" i="15"/>
  <c r="T125" i="15"/>
  <c r="T126" i="15"/>
  <c r="T127" i="15"/>
  <c r="T128" i="15"/>
  <c r="T129" i="15"/>
  <c r="T130" i="15"/>
  <c r="T131" i="15"/>
  <c r="T132" i="15"/>
  <c r="T133" i="15"/>
  <c r="T134" i="15"/>
  <c r="T135" i="15"/>
  <c r="T136" i="15"/>
  <c r="T137" i="15"/>
  <c r="T138" i="15"/>
  <c r="T139" i="15"/>
  <c r="T140" i="15"/>
  <c r="T141" i="15"/>
  <c r="T142" i="15"/>
  <c r="T143" i="15"/>
  <c r="T144" i="15"/>
  <c r="T145" i="15"/>
  <c r="T2" i="15"/>
  <c r="G3" i="15" l="1"/>
  <c r="G4" i="15"/>
  <c r="G5" i="15"/>
  <c r="G6" i="15"/>
  <c r="G7" i="15"/>
  <c r="G8" i="15"/>
  <c r="G9" i="15"/>
  <c r="G10" i="15"/>
  <c r="G11" i="15"/>
  <c r="G12" i="15"/>
  <c r="G13" i="15"/>
  <c r="G14" i="15"/>
  <c r="G15" i="15"/>
  <c r="G16" i="15"/>
  <c r="G17" i="15"/>
  <c r="G18" i="15"/>
  <c r="G19" i="15"/>
  <c r="G20" i="15"/>
  <c r="G21" i="15"/>
  <c r="G22" i="15"/>
  <c r="G23" i="15"/>
  <c r="G24" i="15"/>
  <c r="G25" i="15"/>
  <c r="G26" i="15"/>
  <c r="G27" i="15"/>
  <c r="G28" i="15"/>
  <c r="G29" i="15"/>
  <c r="G30" i="15"/>
  <c r="G31" i="15"/>
  <c r="G32" i="15"/>
  <c r="G33" i="15"/>
  <c r="G34" i="15"/>
  <c r="G35" i="15"/>
  <c r="G36" i="15"/>
  <c r="G37" i="15"/>
  <c r="G38" i="15"/>
  <c r="G39" i="15"/>
  <c r="G40" i="15"/>
  <c r="G41" i="15"/>
  <c r="G42" i="15"/>
  <c r="G43" i="15"/>
  <c r="G44" i="15"/>
  <c r="G45" i="15"/>
  <c r="G46" i="15"/>
  <c r="G47" i="15"/>
  <c r="G48" i="15"/>
  <c r="G49" i="15"/>
  <c r="G50" i="15"/>
  <c r="G51" i="15"/>
  <c r="G52" i="15"/>
  <c r="G53" i="15"/>
  <c r="G54" i="15"/>
  <c r="G55" i="15"/>
  <c r="G56" i="15"/>
  <c r="G57" i="15"/>
  <c r="G58" i="15"/>
  <c r="G59" i="15"/>
  <c r="G60" i="15"/>
  <c r="G61" i="15"/>
  <c r="G62" i="15"/>
  <c r="G63" i="15"/>
  <c r="G64" i="15"/>
  <c r="G65" i="15"/>
  <c r="G66" i="15"/>
  <c r="G67" i="15"/>
  <c r="G68" i="15"/>
  <c r="G69" i="15"/>
  <c r="G70" i="15"/>
  <c r="G71" i="15"/>
  <c r="G72" i="15"/>
  <c r="G73" i="15"/>
  <c r="G74" i="15"/>
  <c r="G75" i="15"/>
  <c r="G76" i="15"/>
  <c r="G77" i="15"/>
  <c r="G78" i="15"/>
  <c r="G79" i="15"/>
  <c r="G80" i="15"/>
  <c r="G81" i="15"/>
  <c r="G82" i="15"/>
  <c r="G83" i="15"/>
  <c r="G84" i="15"/>
  <c r="G85" i="15"/>
  <c r="G86" i="15"/>
  <c r="G87" i="15"/>
  <c r="G88" i="15"/>
  <c r="G89" i="15"/>
  <c r="G90" i="15"/>
  <c r="G91" i="15"/>
  <c r="G92" i="15"/>
  <c r="G93" i="15"/>
  <c r="G94" i="15"/>
  <c r="G95" i="15"/>
  <c r="G96" i="15"/>
  <c r="G97" i="15"/>
  <c r="G98" i="15"/>
  <c r="G99" i="15"/>
  <c r="G100" i="15"/>
  <c r="G101" i="15"/>
  <c r="G102" i="15"/>
  <c r="G103" i="15"/>
  <c r="G104" i="15"/>
  <c r="G105" i="15"/>
  <c r="G106" i="15"/>
  <c r="G107" i="15"/>
  <c r="G108" i="15"/>
  <c r="G109" i="15"/>
  <c r="G110" i="15"/>
  <c r="G111" i="15"/>
  <c r="G112" i="15"/>
  <c r="G113" i="15"/>
  <c r="G114" i="15"/>
  <c r="G115" i="15"/>
  <c r="G116" i="15"/>
  <c r="G117" i="15"/>
  <c r="G118" i="15"/>
  <c r="G119" i="15"/>
  <c r="G120" i="15"/>
  <c r="G121" i="15"/>
  <c r="G122" i="15"/>
  <c r="G123" i="15"/>
  <c r="G124" i="15"/>
  <c r="G125" i="15"/>
  <c r="G126" i="15"/>
  <c r="G127" i="15"/>
  <c r="G128" i="15"/>
  <c r="G129" i="15"/>
  <c r="G130" i="15"/>
  <c r="G131" i="15"/>
  <c r="G132" i="15"/>
  <c r="G133" i="15"/>
  <c r="G134" i="15"/>
  <c r="G135" i="15"/>
  <c r="G136" i="15"/>
  <c r="G137" i="15"/>
  <c r="G138" i="15"/>
  <c r="G139" i="15"/>
  <c r="G140" i="15"/>
  <c r="G141" i="15"/>
  <c r="G142" i="15"/>
  <c r="G143" i="15"/>
  <c r="G144" i="15"/>
  <c r="G145" i="15"/>
  <c r="G2" i="15"/>
  <c r="L2" i="15" s="1"/>
  <c r="F2" i="16"/>
  <c r="F3" i="16"/>
  <c r="F4" i="16"/>
  <c r="F5" i="16"/>
  <c r="F6" i="16"/>
  <c r="F7" i="16"/>
  <c r="F8" i="16"/>
  <c r="F9" i="16"/>
  <c r="F10" i="16"/>
  <c r="F11" i="16"/>
  <c r="F12" i="16"/>
  <c r="F13" i="16"/>
  <c r="F14" i="16"/>
  <c r="F15" i="16"/>
  <c r="F16" i="16"/>
  <c r="F17" i="16"/>
  <c r="F18" i="16"/>
  <c r="F19" i="16"/>
  <c r="F20" i="16"/>
  <c r="F21" i="16"/>
  <c r="F22" i="16"/>
  <c r="F23" i="16"/>
  <c r="F24" i="16"/>
  <c r="F25" i="16"/>
  <c r="F26" i="16"/>
  <c r="F27" i="16"/>
  <c r="F28" i="16"/>
  <c r="F29" i="16"/>
  <c r="F30" i="16"/>
  <c r="F31" i="16"/>
  <c r="F32" i="16"/>
  <c r="F33" i="16"/>
  <c r="F34" i="16"/>
  <c r="F35" i="16"/>
  <c r="F36" i="16"/>
  <c r="F37" i="16"/>
  <c r="F38" i="16"/>
  <c r="F39" i="16"/>
  <c r="F40" i="16"/>
  <c r="F41" i="16"/>
  <c r="F42" i="16"/>
  <c r="F43" i="16"/>
  <c r="F44" i="16"/>
  <c r="F45" i="16"/>
  <c r="F46" i="16"/>
  <c r="F47" i="16"/>
  <c r="F48" i="16"/>
  <c r="F49" i="16"/>
  <c r="F50" i="16"/>
  <c r="F51" i="16"/>
  <c r="F52" i="16"/>
  <c r="F53" i="16"/>
  <c r="F54" i="16"/>
  <c r="F55" i="16"/>
  <c r="F56" i="16"/>
  <c r="F57" i="16"/>
  <c r="F58" i="16"/>
  <c r="F59" i="16"/>
  <c r="F60" i="16"/>
  <c r="F61" i="16"/>
  <c r="F62" i="16"/>
  <c r="F63" i="16"/>
  <c r="F64" i="16"/>
  <c r="F65" i="16"/>
  <c r="F66" i="16"/>
  <c r="F67" i="16"/>
  <c r="F68" i="16"/>
  <c r="F69" i="16"/>
  <c r="F70" i="16"/>
  <c r="F71" i="16"/>
  <c r="F72" i="16"/>
  <c r="F73" i="16"/>
  <c r="F74" i="16"/>
  <c r="F75" i="16"/>
  <c r="F76" i="16"/>
  <c r="F77" i="16"/>
  <c r="F78" i="16"/>
  <c r="F79" i="16"/>
  <c r="F80" i="16"/>
  <c r="F81" i="16"/>
  <c r="F82" i="16"/>
  <c r="F83" i="16"/>
  <c r="F84" i="16"/>
  <c r="F85" i="16"/>
  <c r="F86" i="16"/>
  <c r="F87" i="16"/>
  <c r="F88" i="16"/>
  <c r="F89" i="16"/>
  <c r="F90" i="16"/>
  <c r="F91" i="16"/>
  <c r="F92" i="16"/>
  <c r="F93" i="16"/>
  <c r="F94" i="16"/>
  <c r="F95" i="16"/>
  <c r="F96" i="16"/>
  <c r="F97" i="16"/>
  <c r="F98" i="16"/>
  <c r="F99" i="16"/>
  <c r="F100" i="16"/>
  <c r="F101" i="16"/>
  <c r="F102" i="16"/>
  <c r="F103" i="16"/>
  <c r="F104" i="16"/>
  <c r="F105" i="16"/>
  <c r="F106" i="16"/>
  <c r="F107" i="16"/>
  <c r="F108" i="16"/>
  <c r="F109" i="16"/>
  <c r="F110" i="16"/>
  <c r="F111" i="16"/>
  <c r="F112" i="16"/>
  <c r="F113" i="16"/>
  <c r="F114" i="16"/>
  <c r="F115" i="16"/>
  <c r="F116" i="16"/>
  <c r="F117" i="16"/>
  <c r="F118" i="16"/>
  <c r="F119" i="16"/>
  <c r="F120" i="16"/>
  <c r="F121" i="16"/>
  <c r="F122" i="16"/>
  <c r="F123" i="16"/>
  <c r="F124" i="16"/>
  <c r="F125" i="16"/>
  <c r="F126" i="16"/>
  <c r="F127" i="16"/>
  <c r="F128" i="16"/>
  <c r="F129" i="16"/>
  <c r="F130" i="16"/>
  <c r="F131" i="16"/>
  <c r="F132" i="16"/>
  <c r="F133" i="16"/>
  <c r="F134" i="16"/>
  <c r="F135" i="16"/>
  <c r="F136" i="16"/>
  <c r="F137" i="16"/>
  <c r="F138" i="16"/>
  <c r="F139" i="16"/>
  <c r="F140" i="16"/>
  <c r="F141" i="16"/>
  <c r="F142" i="16"/>
  <c r="F143" i="16"/>
  <c r="F144" i="16"/>
  <c r="F145" i="16"/>
  <c r="F3" i="15"/>
  <c r="I3" i="15" s="1"/>
  <c r="W3" i="15" s="1"/>
  <c r="F4" i="15"/>
  <c r="K4" i="15" s="1"/>
  <c r="F5" i="15"/>
  <c r="K5" i="15" s="1"/>
  <c r="F6" i="15"/>
  <c r="H6" i="15" s="1"/>
  <c r="F7" i="15"/>
  <c r="H7" i="15" s="1"/>
  <c r="F8" i="15"/>
  <c r="H8" i="15" s="1"/>
  <c r="F9" i="15"/>
  <c r="H9" i="15" s="1"/>
  <c r="F10" i="15"/>
  <c r="H10" i="15" s="1"/>
  <c r="F11" i="15"/>
  <c r="K11" i="15" s="1"/>
  <c r="F12" i="15"/>
  <c r="H12" i="15" s="1"/>
  <c r="F13" i="15"/>
  <c r="I13" i="15" s="1"/>
  <c r="W13" i="15" s="1"/>
  <c r="F14" i="15"/>
  <c r="I14" i="15" s="1"/>
  <c r="W14" i="15" s="1"/>
  <c r="F15" i="15"/>
  <c r="H15" i="15" s="1"/>
  <c r="F16" i="15"/>
  <c r="H16" i="15" s="1"/>
  <c r="F17" i="15"/>
  <c r="F18" i="15"/>
  <c r="J18" i="15" s="1"/>
  <c r="F19" i="15"/>
  <c r="H19" i="15" s="1"/>
  <c r="F20" i="15"/>
  <c r="H20" i="15" s="1"/>
  <c r="F21" i="15"/>
  <c r="J21" i="15" s="1"/>
  <c r="F22" i="15"/>
  <c r="H22" i="15" s="1"/>
  <c r="F23" i="15"/>
  <c r="H23" i="15" s="1"/>
  <c r="F24" i="15"/>
  <c r="J24" i="15" s="1"/>
  <c r="F25" i="15"/>
  <c r="H25" i="15" s="1"/>
  <c r="F26" i="15"/>
  <c r="H26" i="15" s="1"/>
  <c r="F27" i="15"/>
  <c r="K27" i="15" s="1"/>
  <c r="F28" i="15"/>
  <c r="H28" i="15" s="1"/>
  <c r="F29" i="15"/>
  <c r="I29" i="15" s="1"/>
  <c r="W29" i="15" s="1"/>
  <c r="F30" i="15"/>
  <c r="H30" i="15" s="1"/>
  <c r="F31" i="15"/>
  <c r="H31" i="15" s="1"/>
  <c r="F32" i="15"/>
  <c r="H32" i="15" s="1"/>
  <c r="F33" i="15"/>
  <c r="F34" i="15"/>
  <c r="J34" i="15" s="1"/>
  <c r="F35" i="15"/>
  <c r="H35" i="15" s="1"/>
  <c r="F36" i="15"/>
  <c r="H36" i="15" s="1"/>
  <c r="F37" i="15"/>
  <c r="K37" i="15" s="1"/>
  <c r="F38" i="15"/>
  <c r="K38" i="15" s="1"/>
  <c r="F39" i="15"/>
  <c r="K39" i="15" s="1"/>
  <c r="F40" i="15"/>
  <c r="J40" i="15" s="1"/>
  <c r="F41" i="15"/>
  <c r="H41" i="15" s="1"/>
  <c r="F42" i="15"/>
  <c r="H42" i="15" s="1"/>
  <c r="F43" i="15"/>
  <c r="K43" i="15" s="1"/>
  <c r="F44" i="15"/>
  <c r="H44" i="15" s="1"/>
  <c r="F45" i="15"/>
  <c r="J45" i="15" s="1"/>
  <c r="F46" i="15"/>
  <c r="I46" i="15" s="1"/>
  <c r="W46" i="15" s="1"/>
  <c r="F47" i="15"/>
  <c r="H47" i="15" s="1"/>
  <c r="F48" i="15"/>
  <c r="H48" i="15" s="1"/>
  <c r="F49" i="15"/>
  <c r="K49" i="15" s="1"/>
  <c r="F50" i="15"/>
  <c r="J50" i="15" s="1"/>
  <c r="F51" i="15"/>
  <c r="I51" i="15" s="1"/>
  <c r="W51" i="15" s="1"/>
  <c r="F52" i="15"/>
  <c r="H52" i="15" s="1"/>
  <c r="F53" i="15"/>
  <c r="J53" i="15" s="1"/>
  <c r="F54" i="15"/>
  <c r="H54" i="15" s="1"/>
  <c r="F55" i="15"/>
  <c r="K55" i="15" s="1"/>
  <c r="F56" i="15"/>
  <c r="H56" i="15" s="1"/>
  <c r="F57" i="15"/>
  <c r="H57" i="15" s="1"/>
  <c r="F58" i="15"/>
  <c r="J58" i="15" s="1"/>
  <c r="F59" i="15"/>
  <c r="H59" i="15" s="1"/>
  <c r="F60" i="15"/>
  <c r="K60" i="15" s="1"/>
  <c r="F61" i="15"/>
  <c r="J61" i="15" s="1"/>
  <c r="F62" i="15"/>
  <c r="H62" i="15" s="1"/>
  <c r="F63" i="15"/>
  <c r="H63" i="15" s="1"/>
  <c r="F64" i="15"/>
  <c r="H64" i="15" s="1"/>
  <c r="F65" i="15"/>
  <c r="H65" i="15" s="1"/>
  <c r="F66" i="15"/>
  <c r="J66" i="15" s="1"/>
  <c r="F67" i="15"/>
  <c r="I67" i="15" s="1"/>
  <c r="W67" i="15" s="1"/>
  <c r="F68" i="15"/>
  <c r="K68" i="15" s="1"/>
  <c r="F69" i="15"/>
  <c r="K69" i="15" s="1"/>
  <c r="F70" i="15"/>
  <c r="K70" i="15" s="1"/>
  <c r="F71" i="15"/>
  <c r="H71" i="15" s="1"/>
  <c r="F72" i="15"/>
  <c r="H72" i="15" s="1"/>
  <c r="F73" i="15"/>
  <c r="H73" i="15" s="1"/>
  <c r="F74" i="15"/>
  <c r="H74" i="15" s="1"/>
  <c r="F75" i="15"/>
  <c r="I75" i="15" s="1"/>
  <c r="W75" i="15" s="1"/>
  <c r="F76" i="15"/>
  <c r="H76" i="15" s="1"/>
  <c r="F77" i="15"/>
  <c r="I77" i="15" s="1"/>
  <c r="W77" i="15" s="1"/>
  <c r="F78" i="15"/>
  <c r="H78" i="15" s="1"/>
  <c r="F79" i="15"/>
  <c r="H79" i="15" s="1"/>
  <c r="F80" i="15"/>
  <c r="H80" i="15" s="1"/>
  <c r="F81" i="15"/>
  <c r="K81" i="15" s="1"/>
  <c r="F82" i="15"/>
  <c r="H82" i="15" s="1"/>
  <c r="F83" i="15"/>
  <c r="H83" i="15" s="1"/>
  <c r="F84" i="15"/>
  <c r="H84" i="15" s="1"/>
  <c r="F85" i="15"/>
  <c r="I85" i="15" s="1"/>
  <c r="W85" i="15" s="1"/>
  <c r="F86" i="15"/>
  <c r="H86" i="15" s="1"/>
  <c r="F87" i="15"/>
  <c r="H87" i="15" s="1"/>
  <c r="F88" i="15"/>
  <c r="J88" i="15" s="1"/>
  <c r="F89" i="15"/>
  <c r="H89" i="15" s="1"/>
  <c r="F90" i="15"/>
  <c r="H90" i="15" s="1"/>
  <c r="F91" i="15"/>
  <c r="I91" i="15" s="1"/>
  <c r="W91" i="15" s="1"/>
  <c r="F92" i="15"/>
  <c r="H92" i="15" s="1"/>
  <c r="F93" i="15"/>
  <c r="I93" i="15" s="1"/>
  <c r="W93" i="15" s="1"/>
  <c r="F94" i="15"/>
  <c r="H94" i="15" s="1"/>
  <c r="F95" i="15"/>
  <c r="H95" i="15" s="1"/>
  <c r="F96" i="15"/>
  <c r="H96" i="15" s="1"/>
  <c r="F97" i="15"/>
  <c r="F98" i="15"/>
  <c r="J98" i="15" s="1"/>
  <c r="F99" i="15"/>
  <c r="I99" i="15" s="1"/>
  <c r="W99" i="15" s="1"/>
  <c r="F100" i="15"/>
  <c r="H100" i="15" s="1"/>
  <c r="F101" i="15"/>
  <c r="K101" i="15" s="1"/>
  <c r="F102" i="15"/>
  <c r="H102" i="15" s="1"/>
  <c r="F103" i="15"/>
  <c r="K103" i="15" s="1"/>
  <c r="F104" i="15"/>
  <c r="J104" i="15" s="1"/>
  <c r="F105" i="15"/>
  <c r="H105" i="15" s="1"/>
  <c r="F106" i="15"/>
  <c r="J106" i="15" s="1"/>
  <c r="F107" i="15"/>
  <c r="I107" i="15" s="1"/>
  <c r="W107" i="15" s="1"/>
  <c r="F108" i="15"/>
  <c r="H108" i="15" s="1"/>
  <c r="F109" i="15"/>
  <c r="J109" i="15" s="1"/>
  <c r="F110" i="15"/>
  <c r="K110" i="15" s="1"/>
  <c r="F111" i="15"/>
  <c r="H111" i="15" s="1"/>
  <c r="F112" i="15"/>
  <c r="H112" i="15" s="1"/>
  <c r="F113" i="15"/>
  <c r="K113" i="15" s="1"/>
  <c r="F114" i="15"/>
  <c r="J114" i="15" s="1"/>
  <c r="F115" i="15"/>
  <c r="H115" i="15" s="1"/>
  <c r="F116" i="15"/>
  <c r="H116" i="15" s="1"/>
  <c r="F117" i="15"/>
  <c r="K117" i="15" s="1"/>
  <c r="F118" i="15"/>
  <c r="I118" i="15" s="1"/>
  <c r="W118" i="15" s="1"/>
  <c r="F119" i="15"/>
  <c r="H119" i="15" s="1"/>
  <c r="F120" i="15"/>
  <c r="H120" i="15" s="1"/>
  <c r="F121" i="15"/>
  <c r="K121" i="15" s="1"/>
  <c r="F122" i="15"/>
  <c r="J122" i="15" s="1"/>
  <c r="F123" i="15"/>
  <c r="H123" i="15" s="1"/>
  <c r="F124" i="15"/>
  <c r="K124" i="15" s="1"/>
  <c r="F125" i="15"/>
  <c r="I125" i="15" s="1"/>
  <c r="W125" i="15" s="1"/>
  <c r="F126" i="15"/>
  <c r="I126" i="15" s="1"/>
  <c r="W126" i="15" s="1"/>
  <c r="F127" i="15"/>
  <c r="H127" i="15" s="1"/>
  <c r="F128" i="15"/>
  <c r="H128" i="15" s="1"/>
  <c r="F129" i="15"/>
  <c r="H129" i="15" s="1"/>
  <c r="F130" i="15"/>
  <c r="H130" i="15" s="1"/>
  <c r="F131" i="15"/>
  <c r="I131" i="15" s="1"/>
  <c r="W131" i="15" s="1"/>
  <c r="F132" i="15"/>
  <c r="H132" i="15" s="1"/>
  <c r="F133" i="15"/>
  <c r="I133" i="15" s="1"/>
  <c r="W133" i="15" s="1"/>
  <c r="F134" i="15"/>
  <c r="H134" i="15" s="1"/>
  <c r="F135" i="15"/>
  <c r="H135" i="15" s="1"/>
  <c r="F136" i="15"/>
  <c r="H136" i="15" s="1"/>
  <c r="F137" i="15"/>
  <c r="K137" i="15" s="1"/>
  <c r="F138" i="15"/>
  <c r="H138" i="15" s="1"/>
  <c r="F139" i="15"/>
  <c r="H139" i="15" s="1"/>
  <c r="F140" i="15"/>
  <c r="H140" i="15" s="1"/>
  <c r="F141" i="15"/>
  <c r="K141" i="15" s="1"/>
  <c r="F142" i="15"/>
  <c r="H142" i="15" s="1"/>
  <c r="F143" i="15"/>
  <c r="H143" i="15" s="1"/>
  <c r="F144" i="15"/>
  <c r="H144" i="15" s="1"/>
  <c r="F145" i="15"/>
  <c r="F2" i="15"/>
  <c r="K2" i="15" s="1"/>
  <c r="K3" i="15"/>
  <c r="K9" i="15"/>
  <c r="K17" i="15"/>
  <c r="K33" i="15"/>
  <c r="K34" i="15"/>
  <c r="K41" i="15"/>
  <c r="K57" i="15"/>
  <c r="K61" i="15"/>
  <c r="K97" i="15"/>
  <c r="K98" i="15"/>
  <c r="K105" i="15"/>
  <c r="K145" i="15"/>
  <c r="I35" i="15"/>
  <c r="W35" i="15" s="1"/>
  <c r="I109" i="15"/>
  <c r="W109" i="15" s="1"/>
  <c r="H118" i="15"/>
  <c r="H17" i="15"/>
  <c r="H33" i="15"/>
  <c r="I38" i="15"/>
  <c r="W38" i="15" s="1"/>
  <c r="H49" i="15"/>
  <c r="I54" i="15"/>
  <c r="W54" i="15" s="1"/>
  <c r="I86" i="15"/>
  <c r="W86" i="15" s="1"/>
  <c r="H97" i="15"/>
  <c r="H113" i="15"/>
  <c r="H121" i="15"/>
  <c r="H137" i="15"/>
  <c r="H145" i="15"/>
  <c r="AB7" i="15"/>
  <c r="AA7" i="15"/>
  <c r="Z7" i="15"/>
  <c r="AA6" i="15"/>
  <c r="Z6" i="15"/>
  <c r="AA5" i="15"/>
  <c r="Z5" i="15"/>
  <c r="AA4" i="15"/>
  <c r="Z4" i="15"/>
  <c r="AA3" i="15"/>
  <c r="Z3" i="15"/>
  <c r="E6" i="14"/>
  <c r="E7" i="14"/>
  <c r="E8" i="14"/>
  <c r="E9" i="14"/>
  <c r="E10" i="14"/>
  <c r="E11" i="14"/>
  <c r="E12" i="14"/>
  <c r="E5" i="14"/>
  <c r="H6" i="14"/>
  <c r="H7" i="14"/>
  <c r="H8" i="14"/>
  <c r="H9" i="14"/>
  <c r="H10" i="14"/>
  <c r="H11" i="14"/>
  <c r="H12" i="14"/>
  <c r="H5" i="14"/>
  <c r="B6" i="14"/>
  <c r="B7" i="14"/>
  <c r="B8" i="14"/>
  <c r="B9" i="14"/>
  <c r="B10" i="14"/>
  <c r="B11" i="14"/>
  <c r="B12" i="14"/>
  <c r="B5" i="14"/>
  <c r="U5" i="13"/>
  <c r="E5" i="13"/>
  <c r="X13" i="13"/>
  <c r="V13" i="13"/>
  <c r="W13" i="13" s="1"/>
  <c r="T13" i="13"/>
  <c r="R13" i="13"/>
  <c r="P13" i="13"/>
  <c r="N13" i="13"/>
  <c r="L13" i="13"/>
  <c r="J13" i="13"/>
  <c r="H13" i="13"/>
  <c r="F13" i="13"/>
  <c r="G13" i="13" s="1"/>
  <c r="D13" i="13"/>
  <c r="C13" i="13"/>
  <c r="X12" i="13"/>
  <c r="V12" i="13"/>
  <c r="T12" i="13"/>
  <c r="R12" i="13"/>
  <c r="P12" i="13"/>
  <c r="N12" i="13"/>
  <c r="O12" i="13" s="1"/>
  <c r="L12" i="13"/>
  <c r="J12" i="13"/>
  <c r="H12" i="13"/>
  <c r="F12" i="13"/>
  <c r="D12" i="13"/>
  <c r="C12" i="13"/>
  <c r="X11" i="13"/>
  <c r="V11" i="13"/>
  <c r="W11" i="13" s="1"/>
  <c r="T11" i="13"/>
  <c r="R11" i="13"/>
  <c r="P11" i="13"/>
  <c r="N11" i="13"/>
  <c r="L11" i="13"/>
  <c r="J11" i="13"/>
  <c r="H11" i="13"/>
  <c r="F11" i="13"/>
  <c r="G11" i="13" s="1"/>
  <c r="D11" i="13"/>
  <c r="C11" i="13"/>
  <c r="X10" i="13"/>
  <c r="V10" i="13"/>
  <c r="T10" i="13"/>
  <c r="R10" i="13"/>
  <c r="P10" i="13"/>
  <c r="N10" i="13"/>
  <c r="O10" i="13" s="1"/>
  <c r="L10" i="13"/>
  <c r="J10" i="13"/>
  <c r="H10" i="13"/>
  <c r="F10" i="13"/>
  <c r="D10" i="13"/>
  <c r="C10" i="13"/>
  <c r="X9" i="13"/>
  <c r="V9" i="13"/>
  <c r="T9" i="13"/>
  <c r="R9" i="13"/>
  <c r="P9" i="13"/>
  <c r="N9" i="13"/>
  <c r="L9" i="13"/>
  <c r="J9" i="13"/>
  <c r="H9" i="13"/>
  <c r="F9" i="13"/>
  <c r="G9" i="13" s="1"/>
  <c r="D9" i="13"/>
  <c r="C9" i="13"/>
  <c r="X8" i="13"/>
  <c r="V8" i="13"/>
  <c r="T8" i="13"/>
  <c r="R8" i="13"/>
  <c r="P8" i="13"/>
  <c r="N8" i="13"/>
  <c r="O8" i="13" s="1"/>
  <c r="L8" i="13"/>
  <c r="J8" i="13"/>
  <c r="H8" i="13"/>
  <c r="F8" i="13"/>
  <c r="D8" i="13"/>
  <c r="C8" i="13"/>
  <c r="X7" i="13"/>
  <c r="V7" i="13"/>
  <c r="W7" i="13" s="1"/>
  <c r="T7" i="13"/>
  <c r="R7" i="13"/>
  <c r="P7" i="13"/>
  <c r="N7" i="13"/>
  <c r="L7" i="13"/>
  <c r="J7" i="13"/>
  <c r="H7" i="13"/>
  <c r="F7" i="13"/>
  <c r="G7" i="13" s="1"/>
  <c r="D7" i="13"/>
  <c r="C7" i="13"/>
  <c r="X6" i="13"/>
  <c r="V6" i="13"/>
  <c r="T6" i="13"/>
  <c r="R6" i="13"/>
  <c r="P6" i="13"/>
  <c r="N6" i="13"/>
  <c r="L6" i="13"/>
  <c r="J6" i="13"/>
  <c r="H6" i="13"/>
  <c r="F6" i="13"/>
  <c r="D6" i="13"/>
  <c r="C6" i="13"/>
  <c r="X5" i="13"/>
  <c r="Y5" i="13" s="1"/>
  <c r="V5" i="13"/>
  <c r="W5" i="13" s="1"/>
  <c r="T5" i="13"/>
  <c r="R5" i="13"/>
  <c r="S5" i="13" s="1"/>
  <c r="P5" i="13"/>
  <c r="Q5" i="13" s="1"/>
  <c r="N5" i="13"/>
  <c r="O5" i="13" s="1"/>
  <c r="L5" i="13"/>
  <c r="M5" i="13" s="1"/>
  <c r="J5" i="13"/>
  <c r="K5" i="13" s="1"/>
  <c r="H5" i="13"/>
  <c r="I5" i="13" s="1"/>
  <c r="F5" i="13"/>
  <c r="G5" i="13" s="1"/>
  <c r="D5" i="13"/>
  <c r="C5" i="13"/>
  <c r="C6" i="3"/>
  <c r="D5" i="3"/>
  <c r="E5" i="3"/>
  <c r="F5" i="3"/>
  <c r="G5" i="3"/>
  <c r="H5" i="3"/>
  <c r="I5" i="3"/>
  <c r="J5" i="3"/>
  <c r="K5" i="3"/>
  <c r="L5" i="3"/>
  <c r="M5" i="3"/>
  <c r="N5" i="3"/>
  <c r="C5" i="3"/>
  <c r="C7" i="3"/>
  <c r="D7" i="3"/>
  <c r="E7" i="3"/>
  <c r="F7" i="3"/>
  <c r="G7" i="3"/>
  <c r="H7" i="3"/>
  <c r="I7" i="3"/>
  <c r="J7" i="3"/>
  <c r="K7" i="3"/>
  <c r="L7" i="3"/>
  <c r="M7" i="3"/>
  <c r="N7" i="3"/>
  <c r="C8" i="3"/>
  <c r="D8" i="3"/>
  <c r="E8" i="3"/>
  <c r="F8" i="3"/>
  <c r="G8" i="3"/>
  <c r="H8" i="3"/>
  <c r="I8" i="3"/>
  <c r="J8" i="3"/>
  <c r="K8" i="3"/>
  <c r="L8" i="3"/>
  <c r="M8" i="3"/>
  <c r="N8" i="3"/>
  <c r="C9" i="3"/>
  <c r="D9" i="3"/>
  <c r="E9" i="3"/>
  <c r="F9" i="3"/>
  <c r="G9" i="3"/>
  <c r="H9" i="3"/>
  <c r="I9" i="3"/>
  <c r="J9" i="3"/>
  <c r="K9" i="3"/>
  <c r="L9" i="3"/>
  <c r="M9" i="3"/>
  <c r="N9" i="3"/>
  <c r="C10" i="3"/>
  <c r="D10" i="3"/>
  <c r="E10" i="3"/>
  <c r="F10" i="3"/>
  <c r="G10" i="3"/>
  <c r="H10" i="3"/>
  <c r="I10" i="3"/>
  <c r="J10" i="3"/>
  <c r="K10" i="3"/>
  <c r="L10" i="3"/>
  <c r="M10" i="3"/>
  <c r="N10" i="3"/>
  <c r="C11" i="3"/>
  <c r="D11" i="3"/>
  <c r="E11" i="3"/>
  <c r="F11" i="3"/>
  <c r="G11" i="3"/>
  <c r="H11" i="3"/>
  <c r="I11" i="3"/>
  <c r="J11" i="3"/>
  <c r="K11" i="3"/>
  <c r="L11" i="3"/>
  <c r="M11" i="3"/>
  <c r="N11" i="3"/>
  <c r="C12" i="3"/>
  <c r="D12" i="3"/>
  <c r="E12" i="3"/>
  <c r="F12" i="3"/>
  <c r="G12" i="3"/>
  <c r="H12" i="3"/>
  <c r="I12" i="3"/>
  <c r="J12" i="3"/>
  <c r="K12" i="3"/>
  <c r="L12" i="3"/>
  <c r="M12" i="3"/>
  <c r="N12" i="3"/>
  <c r="C13" i="3"/>
  <c r="D13" i="3"/>
  <c r="E13" i="3"/>
  <c r="F13" i="3"/>
  <c r="G13" i="3"/>
  <c r="H13" i="3"/>
  <c r="I13" i="3"/>
  <c r="J13" i="3"/>
  <c r="K13" i="3"/>
  <c r="L13" i="3"/>
  <c r="M13" i="3"/>
  <c r="N13" i="3"/>
  <c r="D6" i="3"/>
  <c r="E6" i="3"/>
  <c r="F6" i="3"/>
  <c r="G6" i="3"/>
  <c r="H6" i="3"/>
  <c r="I6" i="3"/>
  <c r="J6" i="3"/>
  <c r="K6" i="3"/>
  <c r="L6" i="3"/>
  <c r="M6" i="3"/>
  <c r="N6" i="3"/>
  <c r="H11" i="15" l="1"/>
  <c r="K73" i="15"/>
  <c r="K65" i="15"/>
  <c r="Y9" i="13"/>
  <c r="I27" i="15"/>
  <c r="W27" i="15" s="1"/>
  <c r="K35" i="15"/>
  <c r="H14" i="13"/>
  <c r="H81" i="15"/>
  <c r="K129" i="15"/>
  <c r="K25" i="15"/>
  <c r="L14" i="13"/>
  <c r="K125" i="15"/>
  <c r="K19" i="15"/>
  <c r="K93" i="15"/>
  <c r="P14" i="13"/>
  <c r="X14" i="13"/>
  <c r="K89" i="15"/>
  <c r="I110" i="15"/>
  <c r="W110" i="15" s="1"/>
  <c r="I19" i="15"/>
  <c r="W19" i="15" s="1"/>
  <c r="K14" i="15"/>
  <c r="H43" i="15"/>
  <c r="H3" i="15"/>
  <c r="I11" i="15"/>
  <c r="W11" i="15" s="1"/>
  <c r="H46" i="15"/>
  <c r="I78" i="15"/>
  <c r="W78" i="15" s="1"/>
  <c r="H27" i="15"/>
  <c r="H38" i="15"/>
  <c r="K67" i="15"/>
  <c r="J133" i="15"/>
  <c r="J13" i="15"/>
  <c r="K133" i="15"/>
  <c r="J69" i="15"/>
  <c r="I61" i="15"/>
  <c r="W61" i="15" s="1"/>
  <c r="J125" i="15"/>
  <c r="J93" i="15"/>
  <c r="J37" i="15"/>
  <c r="I117" i="15"/>
  <c r="W117" i="15" s="1"/>
  <c r="I53" i="15"/>
  <c r="W53" i="15" s="1"/>
  <c r="I21" i="15"/>
  <c r="W21" i="15" s="1"/>
  <c r="K13" i="15"/>
  <c r="J117" i="15"/>
  <c r="J85" i="15"/>
  <c r="J5" i="15"/>
  <c r="I45" i="15"/>
  <c r="W45" i="15" s="1"/>
  <c r="J29" i="15"/>
  <c r="K85" i="15"/>
  <c r="K53" i="15"/>
  <c r="I5" i="15"/>
  <c r="W5" i="15" s="1"/>
  <c r="I141" i="15"/>
  <c r="W141" i="15" s="1"/>
  <c r="I37" i="15"/>
  <c r="W37" i="15" s="1"/>
  <c r="K109" i="15"/>
  <c r="K77" i="15"/>
  <c r="K45" i="15"/>
  <c r="K21" i="15"/>
  <c r="J141" i="15"/>
  <c r="J77" i="15"/>
  <c r="I101" i="15"/>
  <c r="W101" i="15" s="1"/>
  <c r="K29" i="15"/>
  <c r="J101" i="15"/>
  <c r="I69" i="15"/>
  <c r="W69" i="15" s="1"/>
  <c r="H55" i="15"/>
  <c r="K131" i="15"/>
  <c r="K99" i="15"/>
  <c r="K18" i="15"/>
  <c r="K139" i="15"/>
  <c r="K138" i="15"/>
  <c r="H39" i="15"/>
  <c r="I16" i="15"/>
  <c r="W16" i="15" s="1"/>
  <c r="I136" i="15"/>
  <c r="W136" i="15" s="1"/>
  <c r="H24" i="15"/>
  <c r="H99" i="15"/>
  <c r="K74" i="15"/>
  <c r="K51" i="15"/>
  <c r="K23" i="15"/>
  <c r="I64" i="15"/>
  <c r="W64" i="15" s="1"/>
  <c r="K119" i="15"/>
  <c r="K90" i="15"/>
  <c r="K26" i="15"/>
  <c r="K130" i="15"/>
  <c r="K106" i="15"/>
  <c r="K66" i="15"/>
  <c r="K42" i="15"/>
  <c r="K10" i="15"/>
  <c r="K82" i="15"/>
  <c r="K122" i="15"/>
  <c r="K58" i="15"/>
  <c r="I70" i="15"/>
  <c r="W70" i="15" s="1"/>
  <c r="H110" i="15"/>
  <c r="K143" i="15"/>
  <c r="K95" i="15"/>
  <c r="K78" i="15"/>
  <c r="K63" i="15"/>
  <c r="K46" i="15"/>
  <c r="K31" i="15"/>
  <c r="K127" i="15"/>
  <c r="K94" i="15"/>
  <c r="K62" i="15"/>
  <c r="K30" i="15"/>
  <c r="I142" i="15"/>
  <c r="W142" i="15" s="1"/>
  <c r="K126" i="15"/>
  <c r="K87" i="15"/>
  <c r="I32" i="15"/>
  <c r="W32" i="15" s="1"/>
  <c r="I139" i="15"/>
  <c r="W139" i="15" s="1"/>
  <c r="I94" i="15"/>
  <c r="W94" i="15" s="1"/>
  <c r="H75" i="15"/>
  <c r="H60" i="15"/>
  <c r="I30" i="15"/>
  <c r="W30" i="15" s="1"/>
  <c r="H104" i="15"/>
  <c r="H70" i="15"/>
  <c r="I43" i="15"/>
  <c r="W43" i="15" s="1"/>
  <c r="K118" i="15"/>
  <c r="K107" i="15"/>
  <c r="K86" i="15"/>
  <c r="K75" i="15"/>
  <c r="K54" i="15"/>
  <c r="K22" i="15"/>
  <c r="I8" i="15"/>
  <c r="W8" i="15" s="1"/>
  <c r="I123" i="15"/>
  <c r="W123" i="15" s="1"/>
  <c r="H131" i="15"/>
  <c r="H103" i="15"/>
  <c r="I6" i="15"/>
  <c r="W6" i="15" s="1"/>
  <c r="I59" i="15"/>
  <c r="W59" i="15" s="1"/>
  <c r="K114" i="15"/>
  <c r="K71" i="15"/>
  <c r="K50" i="15"/>
  <c r="K7" i="15"/>
  <c r="I102" i="15"/>
  <c r="W102" i="15" s="1"/>
  <c r="H68" i="15"/>
  <c r="K135" i="15"/>
  <c r="K123" i="15"/>
  <c r="K102" i="15"/>
  <c r="K91" i="15"/>
  <c r="K59" i="15"/>
  <c r="K6" i="15"/>
  <c r="H91" i="15"/>
  <c r="K115" i="15"/>
  <c r="K83" i="15"/>
  <c r="H67" i="15"/>
  <c r="H51" i="15"/>
  <c r="I115" i="15"/>
  <c r="W115" i="15" s="1"/>
  <c r="I83" i="15"/>
  <c r="W83" i="15" s="1"/>
  <c r="K111" i="15"/>
  <c r="K79" i="15"/>
  <c r="K47" i="15"/>
  <c r="K15" i="15"/>
  <c r="O140" i="15"/>
  <c r="N140" i="15"/>
  <c r="L140" i="15"/>
  <c r="M140" i="15"/>
  <c r="O116" i="15"/>
  <c r="L116" i="15"/>
  <c r="M116" i="15"/>
  <c r="N116" i="15"/>
  <c r="O92" i="15"/>
  <c r="L92" i="15"/>
  <c r="M92" i="15"/>
  <c r="N92" i="15"/>
  <c r="O68" i="15"/>
  <c r="L68" i="15"/>
  <c r="M68" i="15"/>
  <c r="N68" i="15"/>
  <c r="O44" i="15"/>
  <c r="L44" i="15"/>
  <c r="M44" i="15"/>
  <c r="N44" i="15"/>
  <c r="O20" i="15"/>
  <c r="L20" i="15"/>
  <c r="M20" i="15"/>
  <c r="N20" i="15"/>
  <c r="H124" i="15"/>
  <c r="I40" i="15"/>
  <c r="W40" i="15" s="1"/>
  <c r="K140" i="15"/>
  <c r="K132" i="15"/>
  <c r="K116" i="15"/>
  <c r="K108" i="15"/>
  <c r="K100" i="15"/>
  <c r="K92" i="15"/>
  <c r="K84" i="15"/>
  <c r="K76" i="15"/>
  <c r="K52" i="15"/>
  <c r="K44" i="15"/>
  <c r="K36" i="15"/>
  <c r="K28" i="15"/>
  <c r="K20" i="15"/>
  <c r="K12" i="15"/>
  <c r="O139" i="15"/>
  <c r="L139" i="15"/>
  <c r="M139" i="15"/>
  <c r="N139" i="15"/>
  <c r="O131" i="15"/>
  <c r="L131" i="15"/>
  <c r="M131" i="15"/>
  <c r="N131" i="15"/>
  <c r="O123" i="15"/>
  <c r="L123" i="15"/>
  <c r="M123" i="15"/>
  <c r="N123" i="15"/>
  <c r="O115" i="15"/>
  <c r="L115" i="15"/>
  <c r="M115" i="15"/>
  <c r="N115" i="15"/>
  <c r="O107" i="15"/>
  <c r="L107" i="15"/>
  <c r="M107" i="15"/>
  <c r="N107" i="15"/>
  <c r="O99" i="15"/>
  <c r="L99" i="15"/>
  <c r="M99" i="15"/>
  <c r="N99" i="15"/>
  <c r="O91" i="15"/>
  <c r="L91" i="15"/>
  <c r="M91" i="15"/>
  <c r="N91" i="15"/>
  <c r="O83" i="15"/>
  <c r="L83" i="15"/>
  <c r="M83" i="15"/>
  <c r="N83" i="15"/>
  <c r="O75" i="15"/>
  <c r="L75" i="15"/>
  <c r="M75" i="15"/>
  <c r="N75" i="15"/>
  <c r="O67" i="15"/>
  <c r="L67" i="15"/>
  <c r="M67" i="15"/>
  <c r="N67" i="15"/>
  <c r="O59" i="15"/>
  <c r="L59" i="15"/>
  <c r="M59" i="15"/>
  <c r="N59" i="15"/>
  <c r="O51" i="15"/>
  <c r="L51" i="15"/>
  <c r="M51" i="15"/>
  <c r="N51" i="15"/>
  <c r="O43" i="15"/>
  <c r="L43" i="15"/>
  <c r="M43" i="15"/>
  <c r="N43" i="15"/>
  <c r="O35" i="15"/>
  <c r="L35" i="15"/>
  <c r="M35" i="15"/>
  <c r="N35" i="15"/>
  <c r="O27" i="15"/>
  <c r="L27" i="15"/>
  <c r="M27" i="15"/>
  <c r="N27" i="15"/>
  <c r="O19" i="15"/>
  <c r="L19" i="15"/>
  <c r="M19" i="15"/>
  <c r="N19" i="15"/>
  <c r="O11" i="15"/>
  <c r="L11" i="15"/>
  <c r="M11" i="15"/>
  <c r="N11" i="15"/>
  <c r="O3" i="15"/>
  <c r="L3" i="15"/>
  <c r="M3" i="15"/>
  <c r="N3" i="15"/>
  <c r="O124" i="15"/>
  <c r="L124" i="15"/>
  <c r="M124" i="15"/>
  <c r="N124" i="15"/>
  <c r="O100" i="15"/>
  <c r="L100" i="15"/>
  <c r="M100" i="15"/>
  <c r="N100" i="15"/>
  <c r="O76" i="15"/>
  <c r="L76" i="15"/>
  <c r="M76" i="15"/>
  <c r="N76" i="15"/>
  <c r="O52" i="15"/>
  <c r="L52" i="15"/>
  <c r="M52" i="15"/>
  <c r="N52" i="15"/>
  <c r="O36" i="15"/>
  <c r="L36" i="15"/>
  <c r="M36" i="15"/>
  <c r="N36" i="15"/>
  <c r="O4" i="15"/>
  <c r="L4" i="15"/>
  <c r="M4" i="15"/>
  <c r="N4" i="15"/>
  <c r="N2" i="15"/>
  <c r="O2" i="15"/>
  <c r="M2" i="15"/>
  <c r="O138" i="15"/>
  <c r="L138" i="15"/>
  <c r="M138" i="15"/>
  <c r="N138" i="15"/>
  <c r="O130" i="15"/>
  <c r="L130" i="15"/>
  <c r="M130" i="15"/>
  <c r="N130" i="15"/>
  <c r="L122" i="15"/>
  <c r="M122" i="15"/>
  <c r="O122" i="15"/>
  <c r="N122" i="15"/>
  <c r="O114" i="15"/>
  <c r="L114" i="15"/>
  <c r="M114" i="15"/>
  <c r="N114" i="15"/>
  <c r="L106" i="15"/>
  <c r="M106" i="15"/>
  <c r="O106" i="15"/>
  <c r="N106" i="15"/>
  <c r="L98" i="15"/>
  <c r="M98" i="15"/>
  <c r="O98" i="15"/>
  <c r="N98" i="15"/>
  <c r="L90" i="15"/>
  <c r="M90" i="15"/>
  <c r="O90" i="15"/>
  <c r="N90" i="15"/>
  <c r="L82" i="15"/>
  <c r="M82" i="15"/>
  <c r="O82" i="15"/>
  <c r="N82" i="15"/>
  <c r="L74" i="15"/>
  <c r="M74" i="15"/>
  <c r="O74" i="15"/>
  <c r="N74" i="15"/>
  <c r="O66" i="15"/>
  <c r="L66" i="15"/>
  <c r="N66" i="15"/>
  <c r="M66" i="15"/>
  <c r="L58" i="15"/>
  <c r="M58" i="15"/>
  <c r="O58" i="15"/>
  <c r="N58" i="15"/>
  <c r="O50" i="15"/>
  <c r="N50" i="15"/>
  <c r="L50" i="15"/>
  <c r="M50" i="15"/>
  <c r="O42" i="15"/>
  <c r="N42" i="15"/>
  <c r="L42" i="15"/>
  <c r="M42" i="15"/>
  <c r="N34" i="15"/>
  <c r="L34" i="15"/>
  <c r="O34" i="15"/>
  <c r="M34" i="15"/>
  <c r="O26" i="15"/>
  <c r="L26" i="15"/>
  <c r="M26" i="15"/>
  <c r="N26" i="15"/>
  <c r="O18" i="15"/>
  <c r="N18" i="15"/>
  <c r="L18" i="15"/>
  <c r="M18" i="15"/>
  <c r="N10" i="15"/>
  <c r="L10" i="15"/>
  <c r="M10" i="15"/>
  <c r="O10" i="15"/>
  <c r="O132" i="15"/>
  <c r="M132" i="15"/>
  <c r="L132" i="15"/>
  <c r="N132" i="15"/>
  <c r="O108" i="15"/>
  <c r="L108" i="15"/>
  <c r="M108" i="15"/>
  <c r="N108" i="15"/>
  <c r="O84" i="15"/>
  <c r="L84" i="15"/>
  <c r="M84" i="15"/>
  <c r="N84" i="15"/>
  <c r="O60" i="15"/>
  <c r="L60" i="15"/>
  <c r="M60" i="15"/>
  <c r="N60" i="15"/>
  <c r="O28" i="15"/>
  <c r="L28" i="15"/>
  <c r="M28" i="15"/>
  <c r="N28" i="15"/>
  <c r="O12" i="15"/>
  <c r="L12" i="15"/>
  <c r="M12" i="15"/>
  <c r="N12" i="15"/>
  <c r="L145" i="15"/>
  <c r="M145" i="15"/>
  <c r="N145" i="15"/>
  <c r="O145" i="15"/>
  <c r="L137" i="15"/>
  <c r="M137" i="15"/>
  <c r="N137" i="15"/>
  <c r="O137" i="15"/>
  <c r="L129" i="15"/>
  <c r="M129" i="15"/>
  <c r="N129" i="15"/>
  <c r="O129" i="15"/>
  <c r="L121" i="15"/>
  <c r="M121" i="15"/>
  <c r="N121" i="15"/>
  <c r="O121" i="15"/>
  <c r="L113" i="15"/>
  <c r="M113" i="15"/>
  <c r="N113" i="15"/>
  <c r="O113" i="15"/>
  <c r="L105" i="15"/>
  <c r="M105" i="15"/>
  <c r="N105" i="15"/>
  <c r="O105" i="15"/>
  <c r="L97" i="15"/>
  <c r="M97" i="15"/>
  <c r="N97" i="15"/>
  <c r="O97" i="15"/>
  <c r="L89" i="15"/>
  <c r="M89" i="15"/>
  <c r="N89" i="15"/>
  <c r="O89" i="15"/>
  <c r="L81" i="15"/>
  <c r="M81" i="15"/>
  <c r="N81" i="15"/>
  <c r="O81" i="15"/>
  <c r="L73" i="15"/>
  <c r="M73" i="15"/>
  <c r="N73" i="15"/>
  <c r="O73" i="15"/>
  <c r="L65" i="15"/>
  <c r="M65" i="15"/>
  <c r="N65" i="15"/>
  <c r="O65" i="15"/>
  <c r="L57" i="15"/>
  <c r="M57" i="15"/>
  <c r="N57" i="15"/>
  <c r="O57" i="15"/>
  <c r="L49" i="15"/>
  <c r="M49" i="15"/>
  <c r="N49" i="15"/>
  <c r="O49" i="15"/>
  <c r="L41" i="15"/>
  <c r="M41" i="15"/>
  <c r="N41" i="15"/>
  <c r="O41" i="15"/>
  <c r="L33" i="15"/>
  <c r="M33" i="15"/>
  <c r="N33" i="15"/>
  <c r="O33" i="15"/>
  <c r="L25" i="15"/>
  <c r="M25" i="15"/>
  <c r="N25" i="15"/>
  <c r="O25" i="15"/>
  <c r="L17" i="15"/>
  <c r="M17" i="15"/>
  <c r="N17" i="15"/>
  <c r="O17" i="15"/>
  <c r="L9" i="15"/>
  <c r="M9" i="15"/>
  <c r="N9" i="15"/>
  <c r="O9" i="15"/>
  <c r="M144" i="15"/>
  <c r="N144" i="15"/>
  <c r="O144" i="15"/>
  <c r="L144" i="15"/>
  <c r="M136" i="15"/>
  <c r="N136" i="15"/>
  <c r="O136" i="15"/>
  <c r="L136" i="15"/>
  <c r="M128" i="15"/>
  <c r="N128" i="15"/>
  <c r="O128" i="15"/>
  <c r="L128" i="15"/>
  <c r="M120" i="15"/>
  <c r="N120" i="15"/>
  <c r="O120" i="15"/>
  <c r="L120" i="15"/>
  <c r="M112" i="15"/>
  <c r="N112" i="15"/>
  <c r="O112" i="15"/>
  <c r="L112" i="15"/>
  <c r="M104" i="15"/>
  <c r="N104" i="15"/>
  <c r="O104" i="15"/>
  <c r="L104" i="15"/>
  <c r="M96" i="15"/>
  <c r="N96" i="15"/>
  <c r="O96" i="15"/>
  <c r="L96" i="15"/>
  <c r="M88" i="15"/>
  <c r="N88" i="15"/>
  <c r="O88" i="15"/>
  <c r="L88" i="15"/>
  <c r="M80" i="15"/>
  <c r="N80" i="15"/>
  <c r="O80" i="15"/>
  <c r="L80" i="15"/>
  <c r="M72" i="15"/>
  <c r="N72" i="15"/>
  <c r="L72" i="15"/>
  <c r="O72" i="15"/>
  <c r="M64" i="15"/>
  <c r="N64" i="15"/>
  <c r="L64" i="15"/>
  <c r="O64" i="15"/>
  <c r="M56" i="15"/>
  <c r="N56" i="15"/>
  <c r="L56" i="15"/>
  <c r="O56" i="15"/>
  <c r="M48" i="15"/>
  <c r="N48" i="15"/>
  <c r="O48" i="15"/>
  <c r="L48" i="15"/>
  <c r="M40" i="15"/>
  <c r="N40" i="15"/>
  <c r="O40" i="15"/>
  <c r="L40" i="15"/>
  <c r="M32" i="15"/>
  <c r="N32" i="15"/>
  <c r="L32" i="15"/>
  <c r="O32" i="15"/>
  <c r="M24" i="15"/>
  <c r="L24" i="15"/>
  <c r="N24" i="15"/>
  <c r="O24" i="15"/>
  <c r="M16" i="15"/>
  <c r="N16" i="15"/>
  <c r="L16" i="15"/>
  <c r="O16" i="15"/>
  <c r="M8" i="15"/>
  <c r="N8" i="15"/>
  <c r="O8" i="15"/>
  <c r="L8" i="15"/>
  <c r="I88" i="15"/>
  <c r="W88" i="15" s="1"/>
  <c r="I24" i="15"/>
  <c r="W24" i="15" s="1"/>
  <c r="K144" i="15"/>
  <c r="K136" i="15"/>
  <c r="K128" i="15"/>
  <c r="K120" i="15"/>
  <c r="K112" i="15"/>
  <c r="K104" i="15"/>
  <c r="K96" i="15"/>
  <c r="K88" i="15"/>
  <c r="K80" i="15"/>
  <c r="K72" i="15"/>
  <c r="K64" i="15"/>
  <c r="K56" i="15"/>
  <c r="K48" i="15"/>
  <c r="K40" i="15"/>
  <c r="K32" i="15"/>
  <c r="K24" i="15"/>
  <c r="K16" i="15"/>
  <c r="K8" i="15"/>
  <c r="L143" i="15"/>
  <c r="M143" i="15"/>
  <c r="O143" i="15"/>
  <c r="N143" i="15"/>
  <c r="L135" i="15"/>
  <c r="O135" i="15"/>
  <c r="M135" i="15"/>
  <c r="N135" i="15"/>
  <c r="L127" i="15"/>
  <c r="O127" i="15"/>
  <c r="M127" i="15"/>
  <c r="N127" i="15"/>
  <c r="O119" i="15"/>
  <c r="L119" i="15"/>
  <c r="M119" i="15"/>
  <c r="N119" i="15"/>
  <c r="O111" i="15"/>
  <c r="L111" i="15"/>
  <c r="M111" i="15"/>
  <c r="N111" i="15"/>
  <c r="O103" i="15"/>
  <c r="L103" i="15"/>
  <c r="M103" i="15"/>
  <c r="N103" i="15"/>
  <c r="O95" i="15"/>
  <c r="L95" i="15"/>
  <c r="M95" i="15"/>
  <c r="N95" i="15"/>
  <c r="O87" i="15"/>
  <c r="L87" i="15"/>
  <c r="M87" i="15"/>
  <c r="N87" i="15"/>
  <c r="O79" i="15"/>
  <c r="L79" i="15"/>
  <c r="M79" i="15"/>
  <c r="N79" i="15"/>
  <c r="O71" i="15"/>
  <c r="L71" i="15"/>
  <c r="M71" i="15"/>
  <c r="N71" i="15"/>
  <c r="O63" i="15"/>
  <c r="L63" i="15"/>
  <c r="M63" i="15"/>
  <c r="N63" i="15"/>
  <c r="O55" i="15"/>
  <c r="L55" i="15"/>
  <c r="M55" i="15"/>
  <c r="N55" i="15"/>
  <c r="O47" i="15"/>
  <c r="L47" i="15"/>
  <c r="M47" i="15"/>
  <c r="N47" i="15"/>
  <c r="O39" i="15"/>
  <c r="L39" i="15"/>
  <c r="M39" i="15"/>
  <c r="N39" i="15"/>
  <c r="O31" i="15"/>
  <c r="L31" i="15"/>
  <c r="M31" i="15"/>
  <c r="N31" i="15"/>
  <c r="O23" i="15"/>
  <c r="L23" i="15"/>
  <c r="M23" i="15"/>
  <c r="N23" i="15"/>
  <c r="O15" i="15"/>
  <c r="L15" i="15"/>
  <c r="M15" i="15"/>
  <c r="N15" i="15"/>
  <c r="O7" i="15"/>
  <c r="L7" i="15"/>
  <c r="M7" i="15"/>
  <c r="N7" i="15"/>
  <c r="J64" i="15"/>
  <c r="H40" i="15"/>
  <c r="L142" i="15"/>
  <c r="M142" i="15"/>
  <c r="O142" i="15"/>
  <c r="N142" i="15"/>
  <c r="L134" i="15"/>
  <c r="M134" i="15"/>
  <c r="O134" i="15"/>
  <c r="N134" i="15"/>
  <c r="L126" i="15"/>
  <c r="M126" i="15"/>
  <c r="O126" i="15"/>
  <c r="N126" i="15"/>
  <c r="L118" i="15"/>
  <c r="M118" i="15"/>
  <c r="O118" i="15"/>
  <c r="N118" i="15"/>
  <c r="L110" i="15"/>
  <c r="M110" i="15"/>
  <c r="O110" i="15"/>
  <c r="N110" i="15"/>
  <c r="L102" i="15"/>
  <c r="M102" i="15"/>
  <c r="O102" i="15"/>
  <c r="N102" i="15"/>
  <c r="L94" i="15"/>
  <c r="M94" i="15"/>
  <c r="O94" i="15"/>
  <c r="N94" i="15"/>
  <c r="L86" i="15"/>
  <c r="M86" i="15"/>
  <c r="O86" i="15"/>
  <c r="N86" i="15"/>
  <c r="L78" i="15"/>
  <c r="M78" i="15"/>
  <c r="O78" i="15"/>
  <c r="N78" i="15"/>
  <c r="L70" i="15"/>
  <c r="M70" i="15"/>
  <c r="O70" i="15"/>
  <c r="N70" i="15"/>
  <c r="L62" i="15"/>
  <c r="M62" i="15"/>
  <c r="O62" i="15"/>
  <c r="N62" i="15"/>
  <c r="L54" i="15"/>
  <c r="M54" i="15"/>
  <c r="O54" i="15"/>
  <c r="N54" i="15"/>
  <c r="L46" i="15"/>
  <c r="M46" i="15"/>
  <c r="O46" i="15"/>
  <c r="N46" i="15"/>
  <c r="L38" i="15"/>
  <c r="M38" i="15"/>
  <c r="O38" i="15"/>
  <c r="N38" i="15"/>
  <c r="L30" i="15"/>
  <c r="M30" i="15"/>
  <c r="O30" i="15"/>
  <c r="N30" i="15"/>
  <c r="L22" i="15"/>
  <c r="M22" i="15"/>
  <c r="O22" i="15"/>
  <c r="N22" i="15"/>
  <c r="L14" i="15"/>
  <c r="M14" i="15"/>
  <c r="O14" i="15"/>
  <c r="N14" i="15"/>
  <c r="L6" i="15"/>
  <c r="M6" i="15"/>
  <c r="O6" i="15"/>
  <c r="N6" i="15"/>
  <c r="I56" i="15"/>
  <c r="W56" i="15" s="1"/>
  <c r="I128" i="15"/>
  <c r="W128" i="15" s="1"/>
  <c r="I112" i="15"/>
  <c r="W112" i="15" s="1"/>
  <c r="K142" i="15"/>
  <c r="K134" i="15"/>
  <c r="N141" i="15"/>
  <c r="O141" i="15"/>
  <c r="L141" i="15"/>
  <c r="M141" i="15"/>
  <c r="N133" i="15"/>
  <c r="O133" i="15"/>
  <c r="L133" i="15"/>
  <c r="M133" i="15"/>
  <c r="N125" i="15"/>
  <c r="O125" i="15"/>
  <c r="L125" i="15"/>
  <c r="M125" i="15"/>
  <c r="N117" i="15"/>
  <c r="O117" i="15"/>
  <c r="L117" i="15"/>
  <c r="M117" i="15"/>
  <c r="N109" i="15"/>
  <c r="O109" i="15"/>
  <c r="L109" i="15"/>
  <c r="M109" i="15"/>
  <c r="N101" i="15"/>
  <c r="O101" i="15"/>
  <c r="L101" i="15"/>
  <c r="M101" i="15"/>
  <c r="N93" i="15"/>
  <c r="O93" i="15"/>
  <c r="L93" i="15"/>
  <c r="M93" i="15"/>
  <c r="N85" i="15"/>
  <c r="O85" i="15"/>
  <c r="L85" i="15"/>
  <c r="M85" i="15"/>
  <c r="N77" i="15"/>
  <c r="O77" i="15"/>
  <c r="M77" i="15"/>
  <c r="L77" i="15"/>
  <c r="N69" i="15"/>
  <c r="O69" i="15"/>
  <c r="M69" i="15"/>
  <c r="L69" i="15"/>
  <c r="N61" i="15"/>
  <c r="M61" i="15"/>
  <c r="O61" i="15"/>
  <c r="L61" i="15"/>
  <c r="N53" i="15"/>
  <c r="O53" i="15"/>
  <c r="M53" i="15"/>
  <c r="L53" i="15"/>
  <c r="N45" i="15"/>
  <c r="M45" i="15"/>
  <c r="O45" i="15"/>
  <c r="L45" i="15"/>
  <c r="N37" i="15"/>
  <c r="M37" i="15"/>
  <c r="O37" i="15"/>
  <c r="L37" i="15"/>
  <c r="N29" i="15"/>
  <c r="O29" i="15"/>
  <c r="M29" i="15"/>
  <c r="L29" i="15"/>
  <c r="N21" i="15"/>
  <c r="O21" i="15"/>
  <c r="M21" i="15"/>
  <c r="L21" i="15"/>
  <c r="N13" i="15"/>
  <c r="O13" i="15"/>
  <c r="L13" i="15"/>
  <c r="M13" i="15"/>
  <c r="N5" i="15"/>
  <c r="O5" i="15"/>
  <c r="M5" i="15"/>
  <c r="L5" i="15"/>
  <c r="AB6" i="15"/>
  <c r="J112" i="15"/>
  <c r="AB5" i="15"/>
  <c r="H126" i="15"/>
  <c r="H14" i="15"/>
  <c r="I134" i="15"/>
  <c r="W134" i="15" s="1"/>
  <c r="I120" i="15"/>
  <c r="W120" i="15" s="1"/>
  <c r="I96" i="15"/>
  <c r="W96" i="15" s="1"/>
  <c r="I72" i="15"/>
  <c r="W72" i="15" s="1"/>
  <c r="I48" i="15"/>
  <c r="W48" i="15" s="1"/>
  <c r="H4" i="15"/>
  <c r="I144" i="15"/>
  <c r="W144" i="15" s="1"/>
  <c r="I80" i="15"/>
  <c r="W80" i="15" s="1"/>
  <c r="I22" i="15"/>
  <c r="W22" i="15" s="1"/>
  <c r="O11" i="13"/>
  <c r="G12" i="13"/>
  <c r="O13" i="13"/>
  <c r="K6" i="13"/>
  <c r="S7" i="13"/>
  <c r="K8" i="13"/>
  <c r="S9" i="13"/>
  <c r="K10" i="13"/>
  <c r="E11" i="13"/>
  <c r="U11" i="13"/>
  <c r="K12" i="13"/>
  <c r="S13" i="13"/>
  <c r="N14" i="13"/>
  <c r="O14" i="13" s="1"/>
  <c r="I12" i="13"/>
  <c r="Q13" i="13"/>
  <c r="I104" i="15"/>
  <c r="W104" i="15" s="1"/>
  <c r="J128" i="15"/>
  <c r="H88" i="15"/>
  <c r="J48" i="15"/>
  <c r="H107" i="15"/>
  <c r="J2" i="15"/>
  <c r="I62" i="15"/>
  <c r="W62" i="15" s="1"/>
  <c r="J136" i="15"/>
  <c r="J72" i="15"/>
  <c r="J8" i="15"/>
  <c r="J96" i="15"/>
  <c r="J32" i="15"/>
  <c r="J120" i="15"/>
  <c r="J56" i="15"/>
  <c r="J144" i="15"/>
  <c r="J80" i="15"/>
  <c r="J16" i="15"/>
  <c r="S6" i="13"/>
  <c r="K7" i="13"/>
  <c r="S8" i="13"/>
  <c r="K9" i="13"/>
  <c r="S10" i="13"/>
  <c r="K11" i="13"/>
  <c r="S12" i="13"/>
  <c r="K13" i="13"/>
  <c r="G6" i="13"/>
  <c r="W6" i="13"/>
  <c r="O7" i="13"/>
  <c r="G8" i="13"/>
  <c r="W8" i="13"/>
  <c r="O9" i="13"/>
  <c r="G10" i="13"/>
  <c r="W10" i="13"/>
  <c r="B13" i="14"/>
  <c r="I11" i="13"/>
  <c r="Y11" i="13"/>
  <c r="H2" i="15"/>
  <c r="J130" i="15"/>
  <c r="J82" i="15"/>
  <c r="J74" i="15"/>
  <c r="J42" i="15"/>
  <c r="I2" i="15"/>
  <c r="W2" i="15" s="1"/>
  <c r="J143" i="15"/>
  <c r="H141" i="15"/>
  <c r="I138" i="15"/>
  <c r="W138" i="15" s="1"/>
  <c r="J135" i="15"/>
  <c r="H133" i="15"/>
  <c r="I130" i="15"/>
  <c r="W130" i="15" s="1"/>
  <c r="J127" i="15"/>
  <c r="H125" i="15"/>
  <c r="I122" i="15"/>
  <c r="W122" i="15" s="1"/>
  <c r="J119" i="15"/>
  <c r="H117" i="15"/>
  <c r="I114" i="15"/>
  <c r="W114" i="15" s="1"/>
  <c r="J111" i="15"/>
  <c r="H109" i="15"/>
  <c r="I106" i="15"/>
  <c r="W106" i="15" s="1"/>
  <c r="J103" i="15"/>
  <c r="H101" i="15"/>
  <c r="I98" i="15"/>
  <c r="W98" i="15" s="1"/>
  <c r="J95" i="15"/>
  <c r="H93" i="15"/>
  <c r="I90" i="15"/>
  <c r="W90" i="15" s="1"/>
  <c r="J87" i="15"/>
  <c r="H85" i="15"/>
  <c r="I82" i="15"/>
  <c r="W82" i="15" s="1"/>
  <c r="J79" i="15"/>
  <c r="H77" i="15"/>
  <c r="I74" i="15"/>
  <c r="W74" i="15" s="1"/>
  <c r="J71" i="15"/>
  <c r="H69" i="15"/>
  <c r="I66" i="15"/>
  <c r="W66" i="15" s="1"/>
  <c r="J63" i="15"/>
  <c r="H61" i="15"/>
  <c r="I58" i="15"/>
  <c r="W58" i="15" s="1"/>
  <c r="J55" i="15"/>
  <c r="H53" i="15"/>
  <c r="I50" i="15"/>
  <c r="W50" i="15" s="1"/>
  <c r="J47" i="15"/>
  <c r="H45" i="15"/>
  <c r="I42" i="15"/>
  <c r="W42" i="15" s="1"/>
  <c r="J39" i="15"/>
  <c r="H37" i="15"/>
  <c r="I34" i="15"/>
  <c r="W34" i="15" s="1"/>
  <c r="J31" i="15"/>
  <c r="H29" i="15"/>
  <c r="I26" i="15"/>
  <c r="W26" i="15" s="1"/>
  <c r="J23" i="15"/>
  <c r="H21" i="15"/>
  <c r="I18" i="15"/>
  <c r="W18" i="15" s="1"/>
  <c r="J15" i="15"/>
  <c r="H13" i="15"/>
  <c r="I10" i="15"/>
  <c r="W10" i="15" s="1"/>
  <c r="J7" i="15"/>
  <c r="H5" i="15"/>
  <c r="J138" i="15"/>
  <c r="J90" i="15"/>
  <c r="J26" i="15"/>
  <c r="J10" i="15"/>
  <c r="I143" i="15"/>
  <c r="W143" i="15" s="1"/>
  <c r="J140" i="15"/>
  <c r="I135" i="15"/>
  <c r="W135" i="15" s="1"/>
  <c r="J132" i="15"/>
  <c r="I127" i="15"/>
  <c r="W127" i="15" s="1"/>
  <c r="J124" i="15"/>
  <c r="H122" i="15"/>
  <c r="I119" i="15"/>
  <c r="W119" i="15" s="1"/>
  <c r="J116" i="15"/>
  <c r="H114" i="15"/>
  <c r="I111" i="15"/>
  <c r="W111" i="15" s="1"/>
  <c r="J108" i="15"/>
  <c r="H106" i="15"/>
  <c r="I103" i="15"/>
  <c r="W103" i="15" s="1"/>
  <c r="J100" i="15"/>
  <c r="H98" i="15"/>
  <c r="I95" i="15"/>
  <c r="W95" i="15" s="1"/>
  <c r="J92" i="15"/>
  <c r="I87" i="15"/>
  <c r="W87" i="15" s="1"/>
  <c r="J84" i="15"/>
  <c r="I79" i="15"/>
  <c r="W79" i="15" s="1"/>
  <c r="J76" i="15"/>
  <c r="I71" i="15"/>
  <c r="W71" i="15" s="1"/>
  <c r="J68" i="15"/>
  <c r="H66" i="15"/>
  <c r="I63" i="15"/>
  <c r="W63" i="15" s="1"/>
  <c r="J60" i="15"/>
  <c r="H58" i="15"/>
  <c r="I55" i="15"/>
  <c r="W55" i="15" s="1"/>
  <c r="J52" i="15"/>
  <c r="H50" i="15"/>
  <c r="I47" i="15"/>
  <c r="W47" i="15" s="1"/>
  <c r="J44" i="15"/>
  <c r="I39" i="15"/>
  <c r="W39" i="15" s="1"/>
  <c r="J36" i="15"/>
  <c r="H34" i="15"/>
  <c r="I31" i="15"/>
  <c r="W31" i="15" s="1"/>
  <c r="J28" i="15"/>
  <c r="I23" i="15"/>
  <c r="W23" i="15" s="1"/>
  <c r="J20" i="15"/>
  <c r="H18" i="15"/>
  <c r="I15" i="15"/>
  <c r="W15" i="15" s="1"/>
  <c r="J12" i="15"/>
  <c r="I7" i="15"/>
  <c r="W7" i="15" s="1"/>
  <c r="J4" i="15"/>
  <c r="J145" i="15"/>
  <c r="I140" i="15"/>
  <c r="W140" i="15" s="1"/>
  <c r="J137" i="15"/>
  <c r="I132" i="15"/>
  <c r="W132" i="15" s="1"/>
  <c r="J129" i="15"/>
  <c r="I124" i="15"/>
  <c r="W124" i="15" s="1"/>
  <c r="J121" i="15"/>
  <c r="I116" i="15"/>
  <c r="W116" i="15" s="1"/>
  <c r="J113" i="15"/>
  <c r="I108" i="15"/>
  <c r="W108" i="15" s="1"/>
  <c r="J105" i="15"/>
  <c r="I100" i="15"/>
  <c r="W100" i="15" s="1"/>
  <c r="J97" i="15"/>
  <c r="I92" i="15"/>
  <c r="W92" i="15" s="1"/>
  <c r="J89" i="15"/>
  <c r="I84" i="15"/>
  <c r="W84" i="15" s="1"/>
  <c r="J81" i="15"/>
  <c r="I76" i="15"/>
  <c r="W76" i="15" s="1"/>
  <c r="J73" i="15"/>
  <c r="I68" i="15"/>
  <c r="W68" i="15" s="1"/>
  <c r="J65" i="15"/>
  <c r="I60" i="15"/>
  <c r="W60" i="15" s="1"/>
  <c r="J57" i="15"/>
  <c r="I52" i="15"/>
  <c r="W52" i="15" s="1"/>
  <c r="J49" i="15"/>
  <c r="I44" i="15"/>
  <c r="W44" i="15" s="1"/>
  <c r="J41" i="15"/>
  <c r="I36" i="15"/>
  <c r="W36" i="15" s="1"/>
  <c r="J33" i="15"/>
  <c r="I28" i="15"/>
  <c r="W28" i="15" s="1"/>
  <c r="J25" i="15"/>
  <c r="I20" i="15"/>
  <c r="W20" i="15" s="1"/>
  <c r="J17" i="15"/>
  <c r="I12" i="15"/>
  <c r="W12" i="15" s="1"/>
  <c r="J9" i="15"/>
  <c r="I4" i="15"/>
  <c r="W4" i="15" s="1"/>
  <c r="I145" i="15"/>
  <c r="W145" i="15" s="1"/>
  <c r="J142" i="15"/>
  <c r="I137" i="15"/>
  <c r="W137" i="15" s="1"/>
  <c r="J134" i="15"/>
  <c r="I129" i="15"/>
  <c r="W129" i="15" s="1"/>
  <c r="J126" i="15"/>
  <c r="I121" i="15"/>
  <c r="W121" i="15" s="1"/>
  <c r="J118" i="15"/>
  <c r="I113" i="15"/>
  <c r="W113" i="15" s="1"/>
  <c r="J110" i="15"/>
  <c r="I105" i="15"/>
  <c r="W105" i="15" s="1"/>
  <c r="J102" i="15"/>
  <c r="I97" i="15"/>
  <c r="W97" i="15" s="1"/>
  <c r="J94" i="15"/>
  <c r="I89" i="15"/>
  <c r="W89" i="15" s="1"/>
  <c r="J86" i="15"/>
  <c r="I81" i="15"/>
  <c r="W81" i="15" s="1"/>
  <c r="J78" i="15"/>
  <c r="I73" i="15"/>
  <c r="W73" i="15" s="1"/>
  <c r="J70" i="15"/>
  <c r="I65" i="15"/>
  <c r="W65" i="15" s="1"/>
  <c r="J62" i="15"/>
  <c r="I57" i="15"/>
  <c r="W57" i="15" s="1"/>
  <c r="J54" i="15"/>
  <c r="I49" i="15"/>
  <c r="W49" i="15" s="1"/>
  <c r="J46" i="15"/>
  <c r="I41" i="15"/>
  <c r="W41" i="15" s="1"/>
  <c r="J38" i="15"/>
  <c r="I33" i="15"/>
  <c r="W33" i="15" s="1"/>
  <c r="J30" i="15"/>
  <c r="I25" i="15"/>
  <c r="W25" i="15" s="1"/>
  <c r="J22" i="15"/>
  <c r="I17" i="15"/>
  <c r="W17" i="15" s="1"/>
  <c r="J14" i="15"/>
  <c r="I9" i="15"/>
  <c r="W9" i="15" s="1"/>
  <c r="J6" i="15"/>
  <c r="J139" i="15"/>
  <c r="J131" i="15"/>
  <c r="J123" i="15"/>
  <c r="J115" i="15"/>
  <c r="J107" i="15"/>
  <c r="J99" i="15"/>
  <c r="J91" i="15"/>
  <c r="J83" i="15"/>
  <c r="J75" i="15"/>
  <c r="J67" i="15"/>
  <c r="J59" i="15"/>
  <c r="J51" i="15"/>
  <c r="J43" i="15"/>
  <c r="J35" i="15"/>
  <c r="J27" i="15"/>
  <c r="J19" i="15"/>
  <c r="J11" i="15"/>
  <c r="J3" i="15"/>
  <c r="I7" i="13"/>
  <c r="Y7" i="13"/>
  <c r="Q8" i="13"/>
  <c r="I9" i="13"/>
  <c r="Q10" i="13"/>
  <c r="Q12" i="13"/>
  <c r="I13" i="13"/>
  <c r="Y13" i="13"/>
  <c r="E6" i="13"/>
  <c r="U6" i="13"/>
  <c r="M7" i="13"/>
  <c r="E8" i="13"/>
  <c r="U8" i="13"/>
  <c r="M9" i="13"/>
  <c r="E10" i="13"/>
  <c r="U10" i="13"/>
  <c r="M11" i="13"/>
  <c r="E12" i="13"/>
  <c r="U12" i="13"/>
  <c r="M13" i="13"/>
  <c r="Q7" i="13"/>
  <c r="I8" i="13"/>
  <c r="Y8" i="13"/>
  <c r="Q9" i="13"/>
  <c r="I10" i="13"/>
  <c r="Y10" i="13"/>
  <c r="Q11" i="13"/>
  <c r="Y12" i="13"/>
  <c r="E7" i="13"/>
  <c r="U7" i="13"/>
  <c r="M8" i="13"/>
  <c r="E9" i="13"/>
  <c r="U9" i="13"/>
  <c r="M10" i="13"/>
  <c r="M12" i="13"/>
  <c r="E13" i="13"/>
  <c r="U13" i="13"/>
  <c r="W12" i="13"/>
  <c r="Y6" i="13"/>
  <c r="I6" i="13"/>
  <c r="M6" i="13"/>
  <c r="S11" i="13"/>
  <c r="W9" i="13"/>
  <c r="O6" i="13"/>
  <c r="Q6" i="13"/>
  <c r="E13" i="14"/>
  <c r="H13" i="14"/>
  <c r="K28" i="14" s="1"/>
  <c r="C14" i="13"/>
  <c r="R14" i="13"/>
  <c r="D14" i="13"/>
  <c r="T14" i="13"/>
  <c r="F14" i="13"/>
  <c r="V14" i="13"/>
  <c r="J14" i="13"/>
  <c r="K14" i="13" s="1"/>
  <c r="H14" i="3"/>
  <c r="D14" i="3"/>
  <c r="L14" i="3"/>
  <c r="N14" i="3"/>
  <c r="F14" i="3"/>
  <c r="J14" i="3"/>
  <c r="E14" i="3"/>
  <c r="B22" i="3"/>
  <c r="B20" i="3"/>
  <c r="I14" i="3"/>
  <c r="M14" i="3"/>
  <c r="B24" i="3"/>
  <c r="K14" i="3"/>
  <c r="B25" i="3"/>
  <c r="B23" i="3"/>
  <c r="B21" i="3"/>
  <c r="B19" i="3"/>
  <c r="B18" i="3"/>
  <c r="G14" i="3"/>
  <c r="C14" i="3"/>
  <c r="G14" i="13" l="1"/>
  <c r="S14" i="13"/>
  <c r="Q14" i="13"/>
  <c r="M14" i="13"/>
  <c r="K24" i="14"/>
  <c r="I14" i="13"/>
  <c r="K20" i="14"/>
  <c r="W14" i="13"/>
  <c r="K25" i="14"/>
  <c r="K21" i="14"/>
  <c r="Y14" i="13"/>
  <c r="U14" i="13"/>
  <c r="K22" i="14"/>
  <c r="K27" i="14"/>
  <c r="E14" i="13"/>
  <c r="K23" i="14"/>
  <c r="K26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Raszyková Petra</author>
  </authors>
  <commentList>
    <comment ref="AB7" authorId="0" shapeId="0" xr:uid="{482396D8-1A36-4548-9B1B-0D9E496BC14A}">
      <text>
        <r>
          <rPr>
            <b/>
            <sz val="9"/>
            <color indexed="81"/>
            <rFont val="Tahoma"/>
            <family val="2"/>
            <charset val="238"/>
          </rPr>
          <t>Raszyková Petra:</t>
        </r>
        <r>
          <rPr>
            <sz val="9"/>
            <color indexed="81"/>
            <rFont val="Tahoma"/>
            <family val="2"/>
            <charset val="238"/>
          </rPr>
          <t xml:space="preserve">
Počet2 - počítá i nadpis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626C42C-0DB9-4CD5-A67E-EB84C1DFA0BA}" keepAlive="1" name="ThisWorkbookDataModel" description="Datový Mode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8E413E78-3DEB-4360-9EBD-12F9CAF2E309}" name="WorksheetConnection_Sales_řešení.xlsx!Tabulka2" type="102" refreshedVersion="8" minRefreshableVersion="5">
    <extLst>
      <ext xmlns:x15="http://schemas.microsoft.com/office/spreadsheetml/2010/11/main" uri="{DE250136-89BD-433C-8126-D09CA5730AF9}">
        <x15:connection id="Tabulka2">
          <x15:rangePr sourceName="_xlcn.WorksheetConnection_Sales_řešení.xlsxTabulka21"/>
        </x15:connection>
      </ext>
    </extLst>
  </connection>
  <connection id="3" xr16:uid="{E6ECD2AB-175D-4249-B6B9-D30F5E5C9402}" name="WorksheetConnection_Sešit1.xlsx!data" type="102" refreshedVersion="8" minRefreshableVersion="5">
    <extLst>
      <ext xmlns:x15="http://schemas.microsoft.com/office/spreadsheetml/2010/11/main" uri="{DE250136-89BD-433C-8126-D09CA5730AF9}">
        <x15:connection id="data">
          <x15:rangePr sourceName="data"/>
        </x15:connection>
      </ext>
    </extLst>
  </connection>
</connections>
</file>

<file path=xl/sharedStrings.xml><?xml version="1.0" encoding="utf-8"?>
<sst xmlns="http://schemas.openxmlformats.org/spreadsheetml/2006/main" count="638" uniqueCount="64">
  <si>
    <t>Segment</t>
  </si>
  <si>
    <t>Price</t>
  </si>
  <si>
    <t>Regular</t>
  </si>
  <si>
    <t>Moderation</t>
  </si>
  <si>
    <t>Select</t>
  </si>
  <si>
    <t>Extreme</t>
  </si>
  <si>
    <t>Productivity</t>
  </si>
  <si>
    <t>All Season</t>
  </si>
  <si>
    <t>Convenience</t>
  </si>
  <si>
    <t>Youth</t>
  </si>
  <si>
    <t>Popisky řádků</t>
  </si>
  <si>
    <t>Celkový součet</t>
  </si>
  <si>
    <t>Popisky sloupců</t>
  </si>
  <si>
    <t>2015 Celkem</t>
  </si>
  <si>
    <t>Součet z Revenue</t>
  </si>
  <si>
    <t>Cost</t>
  </si>
  <si>
    <t>Průměr z Price</t>
  </si>
  <si>
    <t>Year</t>
  </si>
  <si>
    <t>Month</t>
  </si>
  <si>
    <t>Total</t>
  </si>
  <si>
    <t>Month - number</t>
  </si>
  <si>
    <t>Month - name</t>
  </si>
  <si>
    <t>Meziměsíční změna</t>
  </si>
  <si>
    <t>Rok 2014</t>
  </si>
  <si>
    <t>1. pol. 2014</t>
  </si>
  <si>
    <t>2. pol. 2014</t>
  </si>
  <si>
    <t>Celkem</t>
  </si>
  <si>
    <t>Rok 2015</t>
  </si>
  <si>
    <t>1. pol. 2015</t>
  </si>
  <si>
    <t>Součet</t>
  </si>
  <si>
    <t>Minimum</t>
  </si>
  <si>
    <t>Maximum</t>
  </si>
  <si>
    <t>Prognóza</t>
  </si>
  <si>
    <t>Nárůst</t>
  </si>
  <si>
    <t>2. pol. 2015</t>
  </si>
  <si>
    <t>Průměr</t>
  </si>
  <si>
    <t>Počet</t>
  </si>
  <si>
    <t>Datum</t>
  </si>
  <si>
    <t>Rok</t>
  </si>
  <si>
    <t>Měsíc</t>
  </si>
  <si>
    <t>Den</t>
  </si>
  <si>
    <t>Den_týdne</t>
  </si>
  <si>
    <t>Součet z Price</t>
  </si>
  <si>
    <t>Den_týdne_slovně1</t>
  </si>
  <si>
    <t>Den_týdne_slovně2</t>
  </si>
  <si>
    <t>Den_týdne_slovně3</t>
  </si>
  <si>
    <t>Měsíc_slovně</t>
  </si>
  <si>
    <t>Segment_zkratka</t>
  </si>
  <si>
    <t>Zkratka</t>
  </si>
  <si>
    <t>AS</t>
  </si>
  <si>
    <t>CO</t>
  </si>
  <si>
    <t>EX</t>
  </si>
  <si>
    <t>MO</t>
  </si>
  <si>
    <t>PR</t>
  </si>
  <si>
    <t>RE</t>
  </si>
  <si>
    <t>SE</t>
  </si>
  <si>
    <t>YO</t>
  </si>
  <si>
    <t>Segment_první_2_znaky</t>
  </si>
  <si>
    <t>Segment_první_2_znaky_velké</t>
  </si>
  <si>
    <t>Segment bez posledních dvou písmen</t>
  </si>
  <si>
    <t>Segment bez prvních dvou písmen</t>
  </si>
  <si>
    <t>Větší než 1 milion</t>
  </si>
  <si>
    <t>Větší než 1 a menší než 2 miliony</t>
  </si>
  <si>
    <t>Měsíce anglicky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</si>
</sst>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,,&quot; mil.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92">
    <xf numFmtId="0" fontId="0" fillId="0" borderId="0" xfId="0"/>
    <xf numFmtId="4" fontId="0" fillId="0" borderId="7" xfId="0" applyNumberFormat="1" applyBorder="1" applyAlignment="1">
      <alignment vertical="center"/>
    </xf>
    <xf numFmtId="4" fontId="0" fillId="0" borderId="6" xfId="0" applyNumberFormat="1" applyBorder="1" applyAlignment="1">
      <alignment vertical="center"/>
    </xf>
    <xf numFmtId="4" fontId="0" fillId="0" borderId="5" xfId="0" applyNumberFormat="1" applyBorder="1" applyAlignment="1">
      <alignment vertical="center"/>
    </xf>
    <xf numFmtId="0" fontId="0" fillId="2" borderId="4" xfId="0" applyFill="1" applyBorder="1" applyAlignment="1">
      <alignment horizontal="center"/>
    </xf>
    <xf numFmtId="4" fontId="0" fillId="0" borderId="0" xfId="0" applyNumberFormat="1"/>
    <xf numFmtId="0" fontId="1" fillId="0" borderId="0" xfId="0" applyFont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indent="1"/>
    </xf>
    <xf numFmtId="0" fontId="0" fillId="2" borderId="24" xfId="0" applyFill="1" applyBorder="1" applyAlignment="1">
      <alignment horizontal="center"/>
    </xf>
    <xf numFmtId="0" fontId="0" fillId="2" borderId="25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164" fontId="0" fillId="0" borderId="0" xfId="0" applyNumberFormat="1"/>
    <xf numFmtId="164" fontId="0" fillId="0" borderId="5" xfId="0" applyNumberFormat="1" applyBorder="1" applyAlignment="1">
      <alignment vertical="center"/>
    </xf>
    <xf numFmtId="164" fontId="0" fillId="0" borderId="7" xfId="0" applyNumberFormat="1" applyBorder="1" applyAlignment="1">
      <alignment vertical="center"/>
    </xf>
    <xf numFmtId="164" fontId="1" fillId="3" borderId="1" xfId="0" applyNumberFormat="1" applyFont="1" applyFill="1" applyBorder="1" applyAlignment="1">
      <alignment vertical="center"/>
    </xf>
    <xf numFmtId="164" fontId="1" fillId="3" borderId="2" xfId="0" applyNumberFormat="1" applyFont="1" applyFill="1" applyBorder="1" applyAlignment="1">
      <alignment vertical="center"/>
    </xf>
    <xf numFmtId="164" fontId="0" fillId="0" borderId="6" xfId="0" applyNumberFormat="1" applyBorder="1" applyAlignment="1">
      <alignment vertical="center"/>
    </xf>
    <xf numFmtId="164" fontId="0" fillId="0" borderId="27" xfId="0" applyNumberFormat="1" applyBorder="1" applyAlignment="1">
      <alignment vertical="center"/>
    </xf>
    <xf numFmtId="164" fontId="1" fillId="3" borderId="3" xfId="0" applyNumberFormat="1" applyFont="1" applyFill="1" applyBorder="1" applyAlignment="1">
      <alignment vertical="center"/>
    </xf>
    <xf numFmtId="9" fontId="0" fillId="0" borderId="7" xfId="1" applyFont="1" applyBorder="1" applyAlignment="1">
      <alignment vertical="center"/>
    </xf>
    <xf numFmtId="0" fontId="0" fillId="5" borderId="22" xfId="0" applyFill="1" applyBorder="1" applyAlignment="1">
      <alignment horizontal="center"/>
    </xf>
    <xf numFmtId="9" fontId="1" fillId="5" borderId="2" xfId="1" applyFont="1" applyFill="1" applyBorder="1" applyAlignment="1">
      <alignment vertical="center"/>
    </xf>
    <xf numFmtId="0" fontId="0" fillId="2" borderId="30" xfId="0" applyFill="1" applyBorder="1" applyAlignment="1">
      <alignment horizontal="center"/>
    </xf>
    <xf numFmtId="0" fontId="0" fillId="7" borderId="31" xfId="0" applyFill="1" applyBorder="1" applyAlignment="1">
      <alignment horizontal="center"/>
    </xf>
    <xf numFmtId="0" fontId="0" fillId="4" borderId="16" xfId="0" applyFill="1" applyBorder="1" applyAlignment="1">
      <alignment vertical="center"/>
    </xf>
    <xf numFmtId="3" fontId="0" fillId="0" borderId="32" xfId="0" applyNumberFormat="1" applyBorder="1"/>
    <xf numFmtId="0" fontId="0" fillId="4" borderId="17" xfId="0" applyFill="1" applyBorder="1" applyAlignment="1">
      <alignment vertical="center"/>
    </xf>
    <xf numFmtId="0" fontId="0" fillId="4" borderId="33" xfId="0" applyFill="1" applyBorder="1" applyAlignment="1">
      <alignment vertical="center"/>
    </xf>
    <xf numFmtId="0" fontId="1" fillId="3" borderId="11" xfId="0" applyFont="1" applyFill="1" applyBorder="1" applyAlignment="1">
      <alignment vertical="center"/>
    </xf>
    <xf numFmtId="3" fontId="1" fillId="3" borderId="34" xfId="0" applyNumberFormat="1" applyFont="1" applyFill="1" applyBorder="1" applyAlignment="1">
      <alignment vertical="center"/>
    </xf>
    <xf numFmtId="0" fontId="0" fillId="2" borderId="16" xfId="0" applyFill="1" applyBorder="1" applyAlignment="1">
      <alignment horizontal="center"/>
    </xf>
    <xf numFmtId="0" fontId="0" fillId="7" borderId="35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6" borderId="37" xfId="0" applyFill="1" applyBorder="1" applyAlignment="1">
      <alignment horizontal="center"/>
    </xf>
    <xf numFmtId="0" fontId="0" fillId="6" borderId="38" xfId="0" applyFill="1" applyBorder="1" applyAlignment="1">
      <alignment horizontal="center"/>
    </xf>
    <xf numFmtId="0" fontId="0" fillId="6" borderId="39" xfId="0" applyFill="1" applyBorder="1" applyAlignment="1">
      <alignment horizontal="center"/>
    </xf>
    <xf numFmtId="3" fontId="0" fillId="0" borderId="36" xfId="0" applyNumberFormat="1" applyBorder="1"/>
    <xf numFmtId="3" fontId="0" fillId="0" borderId="4" xfId="0" applyNumberFormat="1" applyBorder="1"/>
    <xf numFmtId="3" fontId="0" fillId="0" borderId="35" xfId="0" applyNumberFormat="1" applyBorder="1"/>
    <xf numFmtId="3" fontId="0" fillId="0" borderId="40" xfId="0" applyNumberFormat="1" applyBorder="1"/>
    <xf numFmtId="3" fontId="0" fillId="0" borderId="12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3" fontId="0" fillId="0" borderId="39" xfId="0" applyNumberFormat="1" applyBorder="1"/>
    <xf numFmtId="3" fontId="0" fillId="3" borderId="1" xfId="0" applyNumberFormat="1" applyFill="1" applyBorder="1"/>
    <xf numFmtId="3" fontId="0" fillId="3" borderId="2" xfId="0" applyNumberFormat="1" applyFill="1" applyBorder="1"/>
    <xf numFmtId="3" fontId="0" fillId="3" borderId="3" xfId="0" applyNumberFormat="1" applyFill="1" applyBorder="1"/>
    <xf numFmtId="0" fontId="1" fillId="4" borderId="12" xfId="0" applyFont="1" applyFill="1" applyBorder="1"/>
    <xf numFmtId="0" fontId="1" fillId="2" borderId="12" xfId="0" applyFont="1" applyFill="1" applyBorder="1" applyAlignment="1">
      <alignment vertical="center"/>
    </xf>
    <xf numFmtId="0" fontId="0" fillId="4" borderId="12" xfId="0" applyFill="1" applyBorder="1" applyAlignment="1">
      <alignment vertical="center"/>
    </xf>
    <xf numFmtId="0" fontId="0" fillId="2" borderId="35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0" fillId="2" borderId="41" xfId="0" applyFill="1" applyBorder="1" applyAlignment="1">
      <alignment horizontal="center"/>
    </xf>
    <xf numFmtId="4" fontId="0" fillId="0" borderId="31" xfId="0" applyNumberFormat="1" applyBorder="1" applyAlignment="1">
      <alignment vertical="center"/>
    </xf>
    <xf numFmtId="9" fontId="0" fillId="0" borderId="0" xfId="0" applyNumberFormat="1"/>
    <xf numFmtId="14" fontId="0" fillId="0" borderId="0" xfId="0" applyNumberFormat="1"/>
    <xf numFmtId="4" fontId="1" fillId="0" borderId="1" xfId="0" applyNumberFormat="1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164" fontId="1" fillId="0" borderId="12" xfId="0" applyNumberFormat="1" applyFont="1" applyBorder="1"/>
    <xf numFmtId="0" fontId="0" fillId="6" borderId="11" xfId="0" applyFill="1" applyBorder="1" applyAlignment="1">
      <alignment horizontal="center"/>
    </xf>
    <xf numFmtId="0" fontId="0" fillId="6" borderId="29" xfId="0" applyFill="1" applyBorder="1" applyAlignment="1">
      <alignment horizontal="center"/>
    </xf>
    <xf numFmtId="0" fontId="0" fillId="6" borderId="19" xfId="0" applyFill="1" applyBorder="1" applyAlignment="1">
      <alignment horizontal="center"/>
    </xf>
    <xf numFmtId="0" fontId="0" fillId="5" borderId="36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35" xfId="0" applyFill="1" applyBorder="1" applyAlignment="1">
      <alignment horizontal="center"/>
    </xf>
    <xf numFmtId="0" fontId="0" fillId="8" borderId="11" xfId="0" applyFill="1" applyBorder="1" applyAlignment="1">
      <alignment horizontal="center"/>
    </xf>
    <xf numFmtId="0" fontId="0" fillId="8" borderId="29" xfId="0" applyFill="1" applyBorder="1" applyAlignment="1">
      <alignment horizontal="center"/>
    </xf>
    <xf numFmtId="0" fontId="0" fillId="8" borderId="19" xfId="0" applyFill="1" applyBorder="1" applyAlignment="1">
      <alignment horizontal="center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0" fillId="5" borderId="28" xfId="0" applyFill="1" applyBorder="1" applyAlignment="1">
      <alignment horizontal="center" wrapText="1"/>
    </xf>
    <xf numFmtId="0" fontId="0" fillId="5" borderId="6" xfId="0" applyFill="1" applyBorder="1" applyAlignment="1">
      <alignment horizontal="center" wrapText="1"/>
    </xf>
  </cellXfs>
  <cellStyles count="2">
    <cellStyle name="Normální" xfId="0" builtinId="0"/>
    <cellStyle name="Procenta" xfId="1" builtinId="5"/>
  </cellStyles>
  <dxfs count="10">
    <dxf>
      <numFmt numFmtId="165" formatCode="dd/mm/yyyy"/>
    </dxf>
    <dxf>
      <numFmt numFmtId="4" formatCode="#,##0.00"/>
    </dxf>
    <dxf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numFmt numFmtId="3" formatCode="#,##0"/>
    </dxf>
    <dxf>
      <alignment horizontal="center"/>
    </dxf>
    <dxf>
      <font>
        <color theme="0"/>
      </font>
    </dxf>
    <dxf>
      <numFmt numFmtId="3" formatCode="#,##0"/>
    </dxf>
    <dxf>
      <alignment horizontal="center"/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07/relationships/slicerCache" Target="slicerCaches/slicerCache1.xml"/><Relationship Id="rId18" Type="http://schemas.openxmlformats.org/officeDocument/2006/relationships/theme" Target="theme/theme1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2.xml"/><Relationship Id="rId17" Type="http://schemas.microsoft.com/office/2007/relationships/slicerCache" Target="slicerCaches/slicerCache4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microsoft.com/office/2007/relationships/slicerCache" Target="slicerCaches/slicerCache3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microsoft.com/office/2011/relationships/timelineCache" Target="timelineCaches/timelineCache1.xml"/><Relationship Id="rId23" Type="http://schemas.openxmlformats.org/officeDocument/2006/relationships/calcChain" Target="calcChain.xml"/><Relationship Id="rId28" Type="http://schemas.openxmlformats.org/officeDocument/2006/relationships/customXml" Target="../customXml/item5.xml"/><Relationship Id="rId10" Type="http://schemas.openxmlformats.org/officeDocument/2006/relationships/worksheet" Target="worksheets/sheet9.xml"/><Relationship Id="rId19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1.xml"/><Relationship Id="rId14" Type="http://schemas.microsoft.com/office/2007/relationships/slicerCache" Target="slicerCaches/slicerCache2.xml"/><Relationship Id="rId22" Type="http://schemas.openxmlformats.org/officeDocument/2006/relationships/powerPivotData" Target="model/item.data"/><Relationship Id="rId27" Type="http://schemas.openxmlformats.org/officeDocument/2006/relationships/customXml" Target="../customXml/item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[Sales_řešení.xlsx]KT_graf!Kontingenční tabulka1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KT_graf!$B$2:$B$3</c:f>
              <c:strCache>
                <c:ptCount val="1"/>
                <c:pt idx="0">
                  <c:v>Convenience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KT_graf!$A$4:$A$11</c:f>
              <c:multiLvlStrCache>
                <c:ptCount val="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</c:lvl>
                <c:lvl>
                  <c:pt idx="0">
                    <c:v>2015</c:v>
                  </c:pt>
                </c:lvl>
              </c:multiLvlStrCache>
            </c:multiLvlStrRef>
          </c:cat>
          <c:val>
            <c:numRef>
              <c:f>KT_graf!$B$4:$B$11</c:f>
              <c:numCache>
                <c:formatCode>#,##0</c:formatCode>
                <c:ptCount val="6"/>
                <c:pt idx="0">
                  <c:v>517343.54333332973</c:v>
                </c:pt>
                <c:pt idx="1">
                  <c:v>570946.96666665003</c:v>
                </c:pt>
                <c:pt idx="2">
                  <c:v>1256891.3649998903</c:v>
                </c:pt>
                <c:pt idx="3">
                  <c:v>1347564.5374998506</c:v>
                </c:pt>
                <c:pt idx="4">
                  <c:v>1125768.3433332406</c:v>
                </c:pt>
                <c:pt idx="5">
                  <c:v>1043606.3366665803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44A-48CD-9681-EF2836A07931}"/>
            </c:ext>
          </c:extLst>
        </c:ser>
        <c:ser>
          <c:idx val="1"/>
          <c:order val="1"/>
          <c:tx>
            <c:strRef>
              <c:f>KT_graf!$C$2:$C$3</c:f>
              <c:strCache>
                <c:ptCount val="1"/>
                <c:pt idx="0">
                  <c:v>Extreme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KT_graf!$A$4:$A$11</c:f>
              <c:multiLvlStrCache>
                <c:ptCount val="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</c:lvl>
                <c:lvl>
                  <c:pt idx="0">
                    <c:v>2015</c:v>
                  </c:pt>
                </c:lvl>
              </c:multiLvlStrCache>
            </c:multiLvlStrRef>
          </c:cat>
          <c:val>
            <c:numRef>
              <c:f>KT_graf!$C$4:$C$11</c:f>
              <c:numCache>
                <c:formatCode>#,##0</c:formatCode>
                <c:ptCount val="6"/>
                <c:pt idx="0">
                  <c:v>254781.32499999995</c:v>
                </c:pt>
                <c:pt idx="1">
                  <c:v>351258.89499999001</c:v>
                </c:pt>
                <c:pt idx="2">
                  <c:v>1834345.0625000005</c:v>
                </c:pt>
                <c:pt idx="3">
                  <c:v>1573333.5225</c:v>
                </c:pt>
                <c:pt idx="4">
                  <c:v>774277.99500000011</c:v>
                </c:pt>
                <c:pt idx="5">
                  <c:v>2240382.2425000099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44A-48CD-9681-EF2836A07931}"/>
            </c:ext>
          </c:extLst>
        </c:ser>
        <c:ser>
          <c:idx val="2"/>
          <c:order val="2"/>
          <c:tx>
            <c:strRef>
              <c:f>KT_graf!$D$2:$D$3</c:f>
              <c:strCache>
                <c:ptCount val="1"/>
                <c:pt idx="0">
                  <c:v>Moderation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multiLvlStrRef>
              <c:f>KT_graf!$A$4:$A$11</c:f>
              <c:multiLvlStrCache>
                <c:ptCount val="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</c:lvl>
                <c:lvl>
                  <c:pt idx="0">
                    <c:v>2015</c:v>
                  </c:pt>
                </c:lvl>
              </c:multiLvlStrCache>
            </c:multiLvlStrRef>
          </c:cat>
          <c:val>
            <c:numRef>
              <c:f>KT_graf!$D$4:$D$11</c:f>
              <c:numCache>
                <c:formatCode>#,##0</c:formatCode>
                <c:ptCount val="6"/>
                <c:pt idx="0">
                  <c:v>-1438184.24000003</c:v>
                </c:pt>
                <c:pt idx="1">
                  <c:v>-1733836.4375000303</c:v>
                </c:pt>
                <c:pt idx="2">
                  <c:v>-3517169.7499999404</c:v>
                </c:pt>
                <c:pt idx="3">
                  <c:v>-3597635.7174998606</c:v>
                </c:pt>
                <c:pt idx="4">
                  <c:v>-3412903.7824998302</c:v>
                </c:pt>
                <c:pt idx="5">
                  <c:v>-3146329.1674999306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44A-48CD-9681-EF2836A07931}"/>
            </c:ext>
          </c:extLst>
        </c:ser>
        <c:ser>
          <c:idx val="3"/>
          <c:order val="3"/>
          <c:tx>
            <c:strRef>
              <c:f>KT_graf!$E$2:$E$3</c:f>
              <c:strCache>
                <c:ptCount val="1"/>
                <c:pt idx="0">
                  <c:v>Productivity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multiLvlStrRef>
              <c:f>KT_graf!$A$4:$A$11</c:f>
              <c:multiLvlStrCache>
                <c:ptCount val="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</c:lvl>
                <c:lvl>
                  <c:pt idx="0">
                    <c:v>2015</c:v>
                  </c:pt>
                </c:lvl>
              </c:multiLvlStrCache>
            </c:multiLvlStrRef>
          </c:cat>
          <c:val>
            <c:numRef>
              <c:f>KT_graf!$E$4:$E$11</c:f>
              <c:numCache>
                <c:formatCode>#,##0</c:formatCode>
                <c:ptCount val="6"/>
                <c:pt idx="0">
                  <c:v>1440489.5974999997</c:v>
                </c:pt>
                <c:pt idx="1">
                  <c:v>1321770.6549999898</c:v>
                </c:pt>
                <c:pt idx="2">
                  <c:v>2466862.3249999299</c:v>
                </c:pt>
                <c:pt idx="3">
                  <c:v>2716059.8974999399</c:v>
                </c:pt>
                <c:pt idx="4">
                  <c:v>2071270.0049999601</c:v>
                </c:pt>
                <c:pt idx="5">
                  <c:v>2076308.8924999898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44A-48CD-9681-EF2836A07931}"/>
            </c:ext>
          </c:extLst>
        </c:ser>
        <c:ser>
          <c:idx val="4"/>
          <c:order val="4"/>
          <c:tx>
            <c:strRef>
              <c:f>KT_graf!$F$2:$F$3</c:f>
              <c:strCache>
                <c:ptCount val="1"/>
                <c:pt idx="0">
                  <c:v>Regular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multiLvlStrRef>
              <c:f>KT_graf!$A$4:$A$11</c:f>
              <c:multiLvlStrCache>
                <c:ptCount val="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</c:lvl>
                <c:lvl>
                  <c:pt idx="0">
                    <c:v>2015</c:v>
                  </c:pt>
                </c:lvl>
              </c:multiLvlStrCache>
            </c:multiLvlStrRef>
          </c:cat>
          <c:val>
            <c:numRef>
              <c:f>KT_graf!$F$4:$F$11</c:f>
              <c:numCache>
                <c:formatCode>#,##0</c:formatCode>
                <c:ptCount val="6"/>
                <c:pt idx="0">
                  <c:v>1647.9583333329938</c:v>
                </c:pt>
                <c:pt idx="1">
                  <c:v>5170.7633333329868</c:v>
                </c:pt>
                <c:pt idx="2">
                  <c:v>32113.042499999981</c:v>
                </c:pt>
                <c:pt idx="3">
                  <c:v>27069.046666667971</c:v>
                </c:pt>
                <c:pt idx="4">
                  <c:v>24569.330000001006</c:v>
                </c:pt>
                <c:pt idx="5">
                  <c:v>83502.101666665985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44A-48CD-9681-EF2836A07931}"/>
            </c:ext>
          </c:extLst>
        </c:ser>
        <c:ser>
          <c:idx val="5"/>
          <c:order val="5"/>
          <c:tx>
            <c:strRef>
              <c:f>KT_graf!$G$2:$G$3</c:f>
              <c:strCache>
                <c:ptCount val="1"/>
                <c:pt idx="0">
                  <c:v>Select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multiLvlStrRef>
              <c:f>KT_graf!$A$4:$A$11</c:f>
              <c:multiLvlStrCache>
                <c:ptCount val="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</c:lvl>
                <c:lvl>
                  <c:pt idx="0">
                    <c:v>2015</c:v>
                  </c:pt>
                </c:lvl>
              </c:multiLvlStrCache>
            </c:multiLvlStrRef>
          </c:cat>
          <c:val>
            <c:numRef>
              <c:f>KT_graf!$G$4:$G$11</c:f>
              <c:numCache>
                <c:formatCode>#,##0</c:formatCode>
                <c:ptCount val="6"/>
                <c:pt idx="0">
                  <c:v>290437.78250000201</c:v>
                </c:pt>
                <c:pt idx="1">
                  <c:v>318314.69000000198</c:v>
                </c:pt>
                <c:pt idx="2">
                  <c:v>603763.29499999306</c:v>
                </c:pt>
                <c:pt idx="3">
                  <c:v>557107.36749999505</c:v>
                </c:pt>
                <c:pt idx="4">
                  <c:v>516058.92999999493</c:v>
                </c:pt>
                <c:pt idx="5">
                  <c:v>495282.77749999904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44A-48CD-9681-EF2836A07931}"/>
            </c:ext>
          </c:extLst>
        </c:ser>
        <c:ser>
          <c:idx val="6"/>
          <c:order val="6"/>
          <c:tx>
            <c:strRef>
              <c:f>KT_graf!$H$2:$H$3</c:f>
              <c:strCache>
                <c:ptCount val="1"/>
                <c:pt idx="0">
                  <c:v>Youth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multiLvlStrRef>
              <c:f>KT_graf!$A$4:$A$11</c:f>
              <c:multiLvlStrCache>
                <c:ptCount val="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</c:lvl>
                <c:lvl>
                  <c:pt idx="0">
                    <c:v>2015</c:v>
                  </c:pt>
                </c:lvl>
              </c:multiLvlStrCache>
            </c:multiLvlStrRef>
          </c:cat>
          <c:val>
            <c:numRef>
              <c:f>KT_graf!$H$4:$H$11</c:f>
              <c:numCache>
                <c:formatCode>#,##0</c:formatCode>
                <c:ptCount val="6"/>
                <c:pt idx="0">
                  <c:v>133276.95250000001</c:v>
                </c:pt>
                <c:pt idx="1">
                  <c:v>163116.91250000003</c:v>
                </c:pt>
                <c:pt idx="2">
                  <c:v>328773.25000000192</c:v>
                </c:pt>
                <c:pt idx="3">
                  <c:v>426143.32500000502</c:v>
                </c:pt>
                <c:pt idx="4">
                  <c:v>428289.79500000703</c:v>
                </c:pt>
                <c:pt idx="5">
                  <c:v>553908.28250000207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44A-48CD-9681-EF2836A07931}"/>
            </c:ext>
          </c:extLst>
        </c:ser>
        <c:ser>
          <c:idx val="7"/>
          <c:order val="7"/>
          <c:tx>
            <c:strRef>
              <c:f>KT_graf!$I$2:$I$3</c:f>
              <c:strCache>
                <c:ptCount val="1"/>
                <c:pt idx="0">
                  <c:v>All Season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multiLvlStrRef>
              <c:f>KT_graf!$A$4:$A$11</c:f>
              <c:multiLvlStrCache>
                <c:ptCount val="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</c:lvl>
                <c:lvl>
                  <c:pt idx="0">
                    <c:v>2015</c:v>
                  </c:pt>
                </c:lvl>
              </c:multiLvlStrCache>
            </c:multiLvlStrRef>
          </c:cat>
          <c:val>
            <c:numRef>
              <c:f>KT_graf!$I$4:$I$11</c:f>
              <c:numCache>
                <c:formatCode>#,##0</c:formatCode>
                <c:ptCount val="6"/>
                <c:pt idx="0">
                  <c:v>131869.99249999999</c:v>
                </c:pt>
                <c:pt idx="1">
                  <c:v>155088.80749999895</c:v>
                </c:pt>
                <c:pt idx="2">
                  <c:v>398668.59000000695</c:v>
                </c:pt>
                <c:pt idx="3">
                  <c:v>409228.48750000901</c:v>
                </c:pt>
                <c:pt idx="4">
                  <c:v>306713.70500000101</c:v>
                </c:pt>
                <c:pt idx="5">
                  <c:v>352974.38500000897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244A-48CD-9681-EF2836A079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6408328"/>
        <c:axId val="532328360"/>
      </c:lineChart>
      <c:catAx>
        <c:axId val="536408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32328360"/>
        <c:crosses val="autoZero"/>
        <c:auto val="1"/>
        <c:lblAlgn val="ctr"/>
        <c:lblOffset val="100"/>
        <c:noMultiLvlLbl val="0"/>
      </c:catAx>
      <c:valAx>
        <c:axId val="532328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36408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"/>
        <c:axId val="2"/>
      </c:barChart>
      <c:catAx>
        <c:axId val="1"/>
        <c:scaling>
          <c:orientation val="minMax"/>
        </c:scaling>
        <c:delete val="0"/>
        <c:axPos val="b"/>
        <c:majorTickMark val="out"/>
        <c:minorTickMark val="none"/>
        <c:tickLblPos val="nextTo"/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size">
        <cx:f>_xlchart.v1.2</cx:f>
      </cx:numDim>
    </cx:data>
  </cx:chartData>
  <cx:chart>
    <cx:title pos="t" align="ctr" overlay="0">
      <cx:tx>
        <cx:txData>
          <cx:v>Celková cena podle segmentů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cs-CZ" sz="1800" b="1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Celková cena podle segmentů</a:t>
          </a:r>
        </a:p>
      </cx:txPr>
    </cx:title>
    <cx:plotArea>
      <cx:plotAreaRegion>
        <cx:series layoutId="sunburst" uniqueId="{641D9CED-D1D0-4094-8463-AAB00A8D5420}">
          <cx:tx>
            <cx:txData>
              <cx:f>_xlchart.v1.1</cx:f>
              <cx:v>Total</cx:v>
            </cx:txData>
          </cx:tx>
          <cx:dataLabels pos="ctr">
            <cx:numFmt formatCode="0,0  &quot; mil.&quot;" sourceLinked="0"/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1200"/>
                </a:pPr>
                <a:endParaRPr lang="cs-CZ" sz="1200" b="0" i="0" u="none" strike="noStrike" baseline="0">
                  <a:solidFill>
                    <a:sysClr val="window" lastClr="FFFFFF"/>
                  </a:solidFill>
                  <a:latin typeface="Calibri" panose="020F0502020204030204"/>
                </a:endParaRPr>
              </a:p>
            </cx:txPr>
            <cx:visibility seriesName="0" categoryName="1" value="0"/>
            <cx:separator>, </cx:separator>
          </cx:dataLabels>
          <cx:dataId val="0"/>
        </cx:series>
      </cx:plotAreaRegion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8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014AA28-57ED-4A90-AD70-CF5977CC0547}">
  <sheetPr codeName="Graf8"/>
  <sheetViews>
    <sheetView zoomScale="41" workbookViewId="0" zoomToFit="1"/>
  </sheetViews>
  <pageMargins left="0.7" right="0.7" top="0.78740157499999996" bottom="0.78740157499999996" header="0.3" footer="0.3"/>
  <drawing r:id="rId1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601980</xdr:colOff>
      <xdr:row>0</xdr:row>
      <xdr:rowOff>106680</xdr:rowOff>
    </xdr:from>
    <xdr:to>
      <xdr:col>14</xdr:col>
      <xdr:colOff>0</xdr:colOff>
      <xdr:row>14</xdr:row>
      <xdr:rowOff>121920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Segment 1">
              <a:extLst>
                <a:ext uri="{FF2B5EF4-FFF2-40B4-BE49-F238E27FC236}">
                  <a16:creationId xmlns:a16="http://schemas.microsoft.com/office/drawing/2014/main" id="{C0C98182-8BE4-5446-620E-ACF862E351D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Segment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254240" y="106680"/>
              <a:ext cx="2705100" cy="257556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cs-CZ" sz="1100"/>
                <a:t>Tento obrazec představuje průřez. Průřezy se dají používat v Excelu 2010 nebo v novější verzi.
Průřez se nedá použít, pokud je obrazec upravený ve starší verzi Excelu nebo pokud je sešit uložený v Excelu 2003 nebo starší verzi.</a:t>
              </a:r>
            </a:p>
          </xdr:txBody>
        </xdr:sp>
      </mc:Fallback>
    </mc:AlternateContent>
    <xdr:clientData/>
  </xdr:twoCellAnchor>
  <xdr:twoCellAnchor editAs="oneCell">
    <xdr:from>
      <xdr:col>14</xdr:col>
      <xdr:colOff>152400</xdr:colOff>
      <xdr:row>0</xdr:row>
      <xdr:rowOff>137160</xdr:rowOff>
    </xdr:from>
    <xdr:to>
      <xdr:col>16</xdr:col>
      <xdr:colOff>335280</xdr:colOff>
      <xdr:row>14</xdr:row>
      <xdr:rowOff>43815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Year_">
              <a:extLst>
                <a:ext uri="{FF2B5EF4-FFF2-40B4-BE49-F238E27FC236}">
                  <a16:creationId xmlns:a16="http://schemas.microsoft.com/office/drawing/2014/main" id="{BC3FFECB-7732-EA36-38F7-99770ED31F2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Year_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111740" y="137160"/>
              <a:ext cx="1828800" cy="24669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cs-CZ" sz="1100"/>
                <a:t>Tento obrazec představuje průřez. Průřezy se dají používat v Excelu 2010 nebo v novější verzi.
Průřez se nedá použít, pokud je obrazec upravený ve starší verzi Excelu nebo pokud je sešit uložený v Excelu 2003 nebo starší verzi.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295275</xdr:colOff>
      <xdr:row>0</xdr:row>
      <xdr:rowOff>147637</xdr:rowOff>
    </xdr:from>
    <xdr:to>
      <xdr:col>15</xdr:col>
      <xdr:colOff>523875</xdr:colOff>
      <xdr:row>21</xdr:row>
      <xdr:rowOff>9525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3FCC5DDB-4CCD-2D01-A8B1-9A24F59CF2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388620</xdr:colOff>
      <xdr:row>1</xdr:row>
      <xdr:rowOff>45720</xdr:rowOff>
    </xdr:from>
    <xdr:to>
      <xdr:col>9</xdr:col>
      <xdr:colOff>320040</xdr:colOff>
      <xdr:row>14</xdr:row>
      <xdr:rowOff>135255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Segment">
              <a:extLst>
                <a:ext uri="{FF2B5EF4-FFF2-40B4-BE49-F238E27FC236}">
                  <a16:creationId xmlns:a16="http://schemas.microsoft.com/office/drawing/2014/main" id="{DE92A99A-1E43-233C-E1CE-388DE67732C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Segment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156960" y="228600"/>
              <a:ext cx="1828800" cy="24669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cs-CZ" sz="1100"/>
                <a:t>Tento obrazec představuje průřez tabulky. Tato verze aplikace Excel průřezy tabulek nepodporuje.
Pokud se obrazec upravoval ve starší verzi Excelu nebo pokud se sešit uložil v Excelu 2007 nebo nějaké jeho starší verzi, průřez se nedá použít.</a:t>
              </a:r>
            </a:p>
          </xdr:txBody>
        </xdr:sp>
      </mc:Fallback>
    </mc:AlternateContent>
    <xdr:clientData/>
  </xdr:twoCellAnchor>
  <xdr:twoCellAnchor editAs="absolute">
    <xdr:from>
      <xdr:col>9</xdr:col>
      <xdr:colOff>472440</xdr:colOff>
      <xdr:row>1</xdr:row>
      <xdr:rowOff>83820</xdr:rowOff>
    </xdr:from>
    <xdr:to>
      <xdr:col>11</xdr:col>
      <xdr:colOff>533400</xdr:colOff>
      <xdr:row>14</xdr:row>
      <xdr:rowOff>173355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3" name="Year">
              <a:extLst>
                <a:ext uri="{FF2B5EF4-FFF2-40B4-BE49-F238E27FC236}">
                  <a16:creationId xmlns:a16="http://schemas.microsoft.com/office/drawing/2014/main" id="{629D15F6-5283-6575-DCCE-6BAACFAE208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Year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138160" y="266700"/>
              <a:ext cx="1828800" cy="24669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cs-CZ" sz="1100"/>
                <a:t>Tento obrazec představuje průřez tabulky. Tato verze aplikace Excel průřezy tabulek nepodporuje.
Pokud se obrazec upravoval ve starší verzi Excelu nebo pokud se sešit uložil v Excelu 2007 nebo nějaké jeho starší verzi, průřez se nedá použít.</a:t>
              </a:r>
            </a:p>
          </xdr:txBody>
        </xdr:sp>
      </mc:Fallback>
    </mc:AlternateContent>
    <xdr:clientData/>
  </xdr:twoCellAnchor>
  <xdr:twoCellAnchor editAs="oneCell">
    <xdr:from>
      <xdr:col>9</xdr:col>
      <xdr:colOff>274320</xdr:colOff>
      <xdr:row>17</xdr:row>
      <xdr:rowOff>83820</xdr:rowOff>
    </xdr:from>
    <xdr:to>
      <xdr:col>15</xdr:col>
      <xdr:colOff>541020</xdr:colOff>
      <xdr:row>24</xdr:row>
      <xdr:rowOff>175260</xdr:rowOff>
    </xdr:to>
    <mc:AlternateContent xmlns:mc="http://schemas.openxmlformats.org/markup-compatibility/2006" xmlns:tsle="http://schemas.microsoft.com/office/drawing/2012/timeslicer">
      <mc:Choice Requires="tsle">
        <xdr:graphicFrame macro="">
          <xdr:nvGraphicFramePr>
            <xdr:cNvPr id="6" name="Datum">
              <a:extLst>
                <a:ext uri="{FF2B5EF4-FFF2-40B4-BE49-F238E27FC236}">
                  <a16:creationId xmlns:a16="http://schemas.microsoft.com/office/drawing/2014/main" id="{A5C9487D-2A56-97A0-1499-E3D346CAE75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name="Datum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940040" y="3192780"/>
              <a:ext cx="5448300" cy="1371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cs-CZ" sz="1100"/>
                <a:t>Časová osa: Funguje ve verzi Excel 2013 nebo novější. Nepřesunujte ji ani neměňte její velikost.</a:t>
              </a:r>
            </a:p>
          </xdr:txBody>
        </xdr:sp>
      </mc:Fallback>
    </mc:AlternateContent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13962256" cy="9013902"/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Graf 1">
              <a:extLst>
                <a:ext uri="{FF2B5EF4-FFF2-40B4-BE49-F238E27FC236}">
                  <a16:creationId xmlns:a16="http://schemas.microsoft.com/office/drawing/2014/main" id="{E60B3298-6D16-5D78-EC4C-033911592E1B}"/>
                </a:ext>
              </a:extLst>
            </xdr:cNvPr>
            <xdr:cNvGraphicFramePr>
              <a:graphicFrameLocks/>
            </xdr:cNvGraphicFramePr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graphicFrame macro="">
          <xdr:nvGraphicFramePr>
            <xdr:cNvPr id="0" name=""/>
            <xdr:cNvGraphicFramePr/>
          </xdr:nvGraphicFramePr>
          <xdr:xfrm>
            <a:off x="0" y="0"/>
            <a:ext cx="0" cy="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"/>
            </a:graphicData>
          </a:graphic>
        </xdr:graphicFrame>
      </mc:Fallback>
    </mc:AlternateContent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sp macro="" textlink="">
      <cdr:nvSpPr>
        <cdr:cNvPr id="2" name="Obdélník 1">
          <a:extLst xmlns:a="http://schemas.openxmlformats.org/drawingml/2006/main">
            <a:ext uri="{FF2B5EF4-FFF2-40B4-BE49-F238E27FC236}">
              <a16:creationId xmlns:a16="http://schemas.microsoft.com/office/drawing/2014/main" id="{71EB5A00-B28A-0C24-9430-6C979746F9E1}"/>
            </a:ext>
          </a:extLst>
        </cdr:cNvPr>
        <cdr:cNvSpPr>
          <a:spLocks xmlns:a="http://schemas.openxmlformats.org/drawingml/2006/main" noTextEdit="1"/>
        </cdr:cNvSpPr>
      </cdr:nvSpPr>
      <cdr:spPr>
        <a:xfrm xmlns:a="http://schemas.openxmlformats.org/drawingml/2006/main">
          <a:off x="0" y="0"/>
          <a:ext cx="13962256" cy="9013902"/>
        </a:xfrm>
        <a:prstGeom xmlns:a="http://schemas.openxmlformats.org/drawingml/2006/main" prst="rect">
          <a:avLst/>
        </a:prstGeom>
        <a:solidFill xmlns:a="http://schemas.openxmlformats.org/drawingml/2006/main">
          <a:prstClr val="white"/>
        </a:solidFill>
        <a:ln xmlns:a="http://schemas.openxmlformats.org/drawingml/2006/main" w="1">
          <a:solidFill>
            <a:prstClr val="green"/>
          </a:solidFill>
        </a:ln>
      </cdr:spPr>
      <cdr:txBody>
        <a:bodyPr xmlns:a="http://schemas.openxmlformats.org/drawingml/2006/main" vertOverflow="clip" horzOverflow="clip"/>
        <a:lstStyle xmlns:a="http://schemas.openxmlformats.org/drawingml/2006/main"/>
        <a:p xmlns:a="http://schemas.openxmlformats.org/drawingml/2006/main">
          <a:r>
            <a:rPr lang="cs-CZ" sz="1100"/>
            <a:t>Tento graf není ve vaší verzi aplikace Excel dostupný.
Pokud upravíte tento obrazec nebo tento sešit uložíte v jiném formátu souboru, pak se graf trvale poruší.</a:t>
          </a: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aszyková Petra" refreshedDate="45485.660690856479" createdVersion="8" refreshedVersion="8" minRefreshableVersion="3" recordCount="144" xr:uid="{B6D4C7D5-8806-470C-982E-3914C33E6952}">
  <cacheSource type="worksheet">
    <worksheetSource name="data"/>
  </cacheSource>
  <cacheFields count="6">
    <cacheField name="Segment" numFmtId="0">
      <sharedItems count="8">
        <s v="All Season"/>
        <s v="Convenience"/>
        <s v="Extreme"/>
        <s v="Moderation"/>
        <s v="Productivity"/>
        <s v="Regular"/>
        <s v="Select"/>
        <s v="Youth"/>
      </sharedItems>
    </cacheField>
    <cacheField name="Year_" numFmtId="0">
      <sharedItems containsSemiMixedTypes="0" containsString="0" containsNumber="1" containsInteger="1" minValue="2014" maxValue="2015" count="2">
        <n v="2014"/>
        <n v="2015"/>
      </sharedItems>
    </cacheField>
    <cacheField name="Month_" numFmtId="0">
      <sharedItems containsSemiMixedTypes="0" containsString="0" containsNumber="1" containsInteger="1" minValue="1" maxValue="12" count="12">
        <n v="1"/>
        <n v="2"/>
        <n v="3"/>
        <n v="4"/>
        <n v="5"/>
        <n v="6"/>
        <n v="7"/>
        <n v="8"/>
        <n v="9"/>
        <n v="10"/>
        <n v="11"/>
        <n v="12"/>
      </sharedItems>
    </cacheField>
    <cacheField name="Cost" numFmtId="4">
      <sharedItems containsSemiMixedTypes="0" containsString="0" containsNumber="1" minValue="114730.2975" maxValue="16233284.444998501"/>
    </cacheField>
    <cacheField name="Price" numFmtId="4">
      <sharedItems containsSemiMixedTypes="0" containsString="0" containsNumber="1" minValue="116378.25583333299" maxValue="34384553.822499998"/>
    </cacheField>
    <cacheField name="Revenue" numFmtId="0" formula="Price-Cost" databaseField="0"/>
  </cacheFields>
  <extLst>
    <ext xmlns:x14="http://schemas.microsoft.com/office/spreadsheetml/2009/9/main" uri="{725AE2AE-9491-48be-B2B4-4EB974FC3084}">
      <x14:pivotCacheDefinition pivotCacheId="1088213912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aszyková Petra" refreshedDate="45505.426787731485" createdVersion="8" refreshedVersion="8" minRefreshableVersion="3" recordCount="144" xr:uid="{DE7D44DA-C516-484E-B8D3-096527030A3B}">
  <cacheSource type="worksheet">
    <worksheetSource name="Tabulka1"/>
  </cacheSource>
  <cacheFields count="9">
    <cacheField name="Segment" numFmtId="0">
      <sharedItems count="8">
        <s v="All Season"/>
        <s v="Convenience"/>
        <s v="Extreme"/>
        <s v="Moderation"/>
        <s v="Productivity"/>
        <s v="Regular"/>
        <s v="Select"/>
        <s v="Youth"/>
      </sharedItems>
    </cacheField>
    <cacheField name="Year" numFmtId="0">
      <sharedItems containsSemiMixedTypes="0" containsString="0" containsNumber="1" containsInteger="1" minValue="2014" maxValue="2015"/>
    </cacheField>
    <cacheField name="Month" numFmtId="0">
      <sharedItems containsSemiMixedTypes="0" containsString="0" containsNumber="1" containsInteger="1" minValue="1" maxValue="12"/>
    </cacheField>
    <cacheField name="Cost" numFmtId="4">
      <sharedItems containsSemiMixedTypes="0" containsString="0" containsNumber="1" minValue="114730.2975" maxValue="16233284.444998501"/>
    </cacheField>
    <cacheField name="Price" numFmtId="4">
      <sharedItems containsSemiMixedTypes="0" containsString="0" containsNumber="1" minValue="116378.25583333299" maxValue="34384553.822499998"/>
    </cacheField>
    <cacheField name="Datum" numFmtId="14">
      <sharedItems containsSemiMixedTypes="0" containsNonDate="0" containsDate="1" containsString="0" minDate="2014-01-01T00:00:00" maxDate="2015-06-02T00:00:00" count="18">
        <d v="2014-01-01T00:00:00"/>
        <d v="2014-02-01T00:00:00"/>
        <d v="2014-03-01T00:00:00"/>
        <d v="2014-04-01T00:00:00"/>
        <d v="2014-05-01T00:00:00"/>
        <d v="2014-06-01T00:00:00"/>
        <d v="2014-07-01T00:00:00"/>
        <d v="2014-08-01T00:00:00"/>
        <d v="2014-09-01T00:00:00"/>
        <d v="2014-10-01T00:00:00"/>
        <d v="2014-11-01T00:00:00"/>
        <d v="2014-12-01T00:00:00"/>
        <d v="2015-01-01T00:00:00"/>
        <d v="2015-02-01T00:00:00"/>
        <d v="2015-03-01T00:00:00"/>
        <d v="2015-04-01T00:00:00"/>
        <d v="2015-05-01T00:00:00"/>
        <d v="2015-06-01T00:00:00"/>
      </sharedItems>
      <fieldGroup par="8"/>
    </cacheField>
    <cacheField name="Měsíce (Datum)" numFmtId="0" databaseField="0">
      <fieldGroup base="5">
        <rangePr groupBy="months" startDate="2014-01-01T00:00:00" endDate="2015-06-02T00:00:00"/>
        <groupItems count="14">
          <s v="&lt;01.01.2014"/>
          <s v="I"/>
          <s v="II"/>
          <s v="III"/>
          <s v="IV"/>
          <s v="V"/>
          <s v="VI"/>
          <s v="VII"/>
          <s v="VIII"/>
          <s v="IX"/>
          <s v="X"/>
          <s v="XI"/>
          <s v="XII"/>
          <s v="&gt;02.06.2015"/>
        </groupItems>
      </fieldGroup>
    </cacheField>
    <cacheField name="Čtvrtletí (Datum)" numFmtId="0" databaseField="0">
      <fieldGroup base="5">
        <rangePr groupBy="quarters" startDate="2014-01-01T00:00:00" endDate="2015-06-02T00:00:00"/>
        <groupItems count="6">
          <s v="&lt;01.01.2014"/>
          <s v="Čtv1"/>
          <s v="Čtv2"/>
          <s v="Čtv3"/>
          <s v="Čtv4"/>
          <s v="&gt;02.06.2015"/>
        </groupItems>
      </fieldGroup>
    </cacheField>
    <cacheField name="Roky (Datum)" numFmtId="0" databaseField="0">
      <fieldGroup base="5">
        <rangePr groupBy="years" startDate="2014-01-01T00:00:00" endDate="2015-06-02T00:00:00"/>
        <groupItems count="4">
          <s v="&lt;01.01.2014"/>
          <s v="2014"/>
          <s v="2015"/>
          <s v="&gt;02.06.2015"/>
        </groupItems>
      </fieldGroup>
    </cacheField>
  </cacheFields>
  <extLst>
    <ext xmlns:x14="http://schemas.microsoft.com/office/spreadsheetml/2009/9/main" uri="{725AE2AE-9491-48be-B2B4-4EB974FC3084}">
      <x14:pivotCacheDefinition pivotCacheId="1827729590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4">
  <r>
    <x v="0"/>
    <x v="0"/>
    <x v="0"/>
    <n v="713746.47750000097"/>
    <n v="801850.4425"/>
  </r>
  <r>
    <x v="1"/>
    <x v="0"/>
    <x v="0"/>
    <n v="1842463.5600000101"/>
    <n v="1900758.5050000099"/>
  </r>
  <r>
    <x v="2"/>
    <x v="0"/>
    <x v="0"/>
    <n v="1190683.6725000001"/>
    <n v="1260783.9975000001"/>
  </r>
  <r>
    <x v="3"/>
    <x v="0"/>
    <x v="0"/>
    <n v="6217925.80499963"/>
    <n v="3523350.6049999199"/>
  </r>
  <r>
    <x v="4"/>
    <x v="0"/>
    <x v="0"/>
    <n v="546112.875"/>
    <n v="1576860.8625"/>
  </r>
  <r>
    <x v="5"/>
    <x v="0"/>
    <x v="0"/>
    <n v="206878.14"/>
    <n v="190722.60416666599"/>
  </r>
  <r>
    <x v="6"/>
    <x v="0"/>
    <x v="0"/>
    <n v="752556.73500000103"/>
    <n v="1137674.7475000001"/>
  </r>
  <r>
    <x v="7"/>
    <x v="0"/>
    <x v="0"/>
    <n v="183239.91"/>
    <n v="288661.45"/>
  </r>
  <r>
    <x v="0"/>
    <x v="0"/>
    <x v="1"/>
    <n v="839257.44000000099"/>
    <n v="989518.09"/>
  </r>
  <r>
    <x v="1"/>
    <x v="0"/>
    <x v="1"/>
    <n v="2662670.7450000201"/>
    <n v="2844334.8500000099"/>
  </r>
  <r>
    <x v="2"/>
    <x v="0"/>
    <x v="1"/>
    <n v="1631274.0149999999"/>
    <n v="1837779.6725000001"/>
  </r>
  <r>
    <x v="3"/>
    <x v="0"/>
    <x v="1"/>
    <n v="8578084.0949993599"/>
    <n v="5006514.1524999496"/>
  </r>
  <r>
    <x v="4"/>
    <x v="0"/>
    <x v="1"/>
    <n v="639066.75"/>
    <n v="1684376.9650000001"/>
  </r>
  <r>
    <x v="5"/>
    <x v="0"/>
    <x v="1"/>
    <n v="244237.45499999999"/>
    <n v="226709.23333333299"/>
  </r>
  <r>
    <x v="6"/>
    <x v="0"/>
    <x v="1"/>
    <n v="842196.02250000194"/>
    <n v="1272301.79"/>
  </r>
  <r>
    <x v="7"/>
    <x v="0"/>
    <x v="1"/>
    <n v="216609.12"/>
    <n v="343312.57250000001"/>
  </r>
  <r>
    <x v="0"/>
    <x v="0"/>
    <x v="2"/>
    <n v="1369670.085"/>
    <n v="1698134.79"/>
  </r>
  <r>
    <x v="1"/>
    <x v="0"/>
    <x v="2"/>
    <n v="5055709.6275000302"/>
    <n v="5924818.9750000099"/>
  </r>
  <r>
    <x v="2"/>
    <x v="0"/>
    <x v="2"/>
    <n v="3025383.0075000101"/>
    <n v="3464570.3975000102"/>
  </r>
  <r>
    <x v="3"/>
    <x v="0"/>
    <x v="2"/>
    <n v="13901808.1649988"/>
    <n v="8212518.1900001001"/>
  </r>
  <r>
    <x v="4"/>
    <x v="0"/>
    <x v="2"/>
    <n v="1065548.9250000101"/>
    <n v="2956687.7675000099"/>
  </r>
  <r>
    <x v="5"/>
    <x v="0"/>
    <x v="2"/>
    <n v="592492.89749999996"/>
    <n v="540383.4325"/>
  </r>
  <r>
    <x v="6"/>
    <x v="0"/>
    <x v="2"/>
    <n v="1308841.4325000099"/>
    <n v="1947998.2950000099"/>
  </r>
  <r>
    <x v="7"/>
    <x v="0"/>
    <x v="2"/>
    <n v="351854.58"/>
    <n v="580977.362499999"/>
  </r>
  <r>
    <x v="0"/>
    <x v="0"/>
    <x v="3"/>
    <n v="1687433.1075000099"/>
    <n v="2039123.0075000001"/>
  </r>
  <r>
    <x v="1"/>
    <x v="0"/>
    <x v="3"/>
    <n v="6335562.8175000399"/>
    <n v="7102113.3000000101"/>
  </r>
  <r>
    <x v="2"/>
    <x v="0"/>
    <x v="3"/>
    <n v="3701775.4725000099"/>
    <n v="4188768.5250000199"/>
  </r>
  <r>
    <x v="3"/>
    <x v="0"/>
    <x v="3"/>
    <n v="15870632.1374986"/>
    <n v="9496151.8450001497"/>
  </r>
  <r>
    <x v="4"/>
    <x v="0"/>
    <x v="3"/>
    <n v="1205537.76000001"/>
    <n v="3569795.13750001"/>
  </r>
  <r>
    <x v="5"/>
    <x v="0"/>
    <x v="3"/>
    <n v="818291.51249999995"/>
    <n v="750467.23750000005"/>
  </r>
  <r>
    <x v="6"/>
    <x v="0"/>
    <x v="3"/>
    <n v="1248805.47750001"/>
    <n v="1841122.6625000101"/>
  </r>
  <r>
    <x v="7"/>
    <x v="0"/>
    <x v="3"/>
    <n v="557793.86249999795"/>
    <n v="879841.97499999905"/>
  </r>
  <r>
    <x v="0"/>
    <x v="0"/>
    <x v="4"/>
    <n v="1635593.4000000099"/>
    <n v="1942939.8274999999"/>
  </r>
  <r>
    <x v="1"/>
    <x v="0"/>
    <x v="4"/>
    <n v="6768420.4875000603"/>
    <n v="7805139.2174999798"/>
  </r>
  <r>
    <x v="2"/>
    <x v="0"/>
    <x v="4"/>
    <n v="4204515.4200000102"/>
    <n v="34384553.822499998"/>
  </r>
  <r>
    <x v="3"/>
    <x v="0"/>
    <x v="4"/>
    <n v="16233284.444998501"/>
    <n v="9379456.4500001799"/>
  </r>
  <r>
    <x v="4"/>
    <x v="0"/>
    <x v="4"/>
    <n v="1116023.2650000099"/>
    <n v="3104880.3150000102"/>
  </r>
  <r>
    <x v="5"/>
    <x v="0"/>
    <x v="4"/>
    <n v="881081.67000000097"/>
    <n v="779063.5575"/>
  </r>
  <r>
    <x v="6"/>
    <x v="0"/>
    <x v="4"/>
    <n v="1186859.0475000101"/>
    <n v="1595434.2575000101"/>
  </r>
  <r>
    <x v="7"/>
    <x v="0"/>
    <x v="4"/>
    <n v="606922.73249999702"/>
    <n v="937286.60499999905"/>
  </r>
  <r>
    <x v="0"/>
    <x v="0"/>
    <x v="5"/>
    <n v="1315106.52"/>
    <n v="1655130.38"/>
  </r>
  <r>
    <x v="1"/>
    <x v="0"/>
    <x v="5"/>
    <n v="5789036.7675000299"/>
    <n v="6385138.6175000099"/>
  </r>
  <r>
    <x v="2"/>
    <x v="0"/>
    <x v="5"/>
    <n v="3257343.07500001"/>
    <n v="25863010.597500101"/>
  </r>
  <r>
    <x v="3"/>
    <x v="0"/>
    <x v="5"/>
    <n v="14594771.6249987"/>
    <n v="8360542.7975001195"/>
  </r>
  <r>
    <x v="4"/>
    <x v="0"/>
    <x v="5"/>
    <n v="1022650.65000001"/>
    <n v="2763240.46"/>
  </r>
  <r>
    <x v="5"/>
    <x v="0"/>
    <x v="5"/>
    <n v="674417.83499999996"/>
    <n v="627580.29249999905"/>
  </r>
  <r>
    <x v="6"/>
    <x v="0"/>
    <x v="5"/>
    <n v="1155262.76250001"/>
    <n v="1454572.2225000099"/>
  </r>
  <r>
    <x v="7"/>
    <x v="0"/>
    <x v="5"/>
    <n v="627201.74999999697"/>
    <n v="996023.46250000002"/>
  </r>
  <r>
    <x v="0"/>
    <x v="0"/>
    <x v="6"/>
    <n v="780019.48499999999"/>
    <n v="1069620.0649999999"/>
  </r>
  <r>
    <x v="1"/>
    <x v="0"/>
    <x v="6"/>
    <n v="6985837.8975000996"/>
    <n v="8960622.2083332594"/>
  </r>
  <r>
    <x v="2"/>
    <x v="0"/>
    <x v="6"/>
    <n v="3396032.5875000199"/>
    <n v="4240749.92750003"/>
  </r>
  <r>
    <x v="3"/>
    <x v="0"/>
    <x v="6"/>
    <n v="9106938.9599998109"/>
    <n v="6971548.0249999398"/>
  </r>
  <r>
    <x v="4"/>
    <x v="0"/>
    <x v="6"/>
    <n v="1959831.93000004"/>
    <n v="4968917.9050000096"/>
  </r>
  <r>
    <x v="5"/>
    <x v="0"/>
    <x v="6"/>
    <n v="403361.59499999898"/>
    <n v="395689.61749999999"/>
  </r>
  <r>
    <x v="6"/>
    <x v="0"/>
    <x v="6"/>
    <n v="423322.304999999"/>
    <n v="706607.900000002"/>
  </r>
  <r>
    <x v="7"/>
    <x v="0"/>
    <x v="6"/>
    <n v="654760.04999999702"/>
    <n v="1235154.19000001"/>
  </r>
  <r>
    <x v="0"/>
    <x v="0"/>
    <x v="7"/>
    <n v="749416.29"/>
    <n v="1039757.02"/>
  </r>
  <r>
    <x v="1"/>
    <x v="0"/>
    <x v="7"/>
    <n v="6834828.2100000903"/>
    <n v="8432002.7724999692"/>
  </r>
  <r>
    <x v="2"/>
    <x v="0"/>
    <x v="7"/>
    <n v="2858197.3875000202"/>
    <n v="3295792.9325000201"/>
  </r>
  <r>
    <x v="3"/>
    <x v="0"/>
    <x v="7"/>
    <n v="10066718.864999801"/>
    <n v="7039152.06249996"/>
  </r>
  <r>
    <x v="4"/>
    <x v="0"/>
    <x v="7"/>
    <n v="2039422.2450000399"/>
    <n v="4894286.2725"/>
  </r>
  <r>
    <x v="5"/>
    <x v="0"/>
    <x v="7"/>
    <n v="371400.96000000002"/>
    <n v="383620.183333333"/>
  </r>
  <r>
    <x v="6"/>
    <x v="0"/>
    <x v="7"/>
    <n v="412231.41749999899"/>
    <n v="690032.56000000203"/>
  </r>
  <r>
    <x v="7"/>
    <x v="0"/>
    <x v="7"/>
    <n v="603759.86999999697"/>
    <n v="1057311.7250000001"/>
  </r>
  <r>
    <x v="0"/>
    <x v="0"/>
    <x v="8"/>
    <n v="674819.40749999997"/>
    <n v="904871.34250000201"/>
  </r>
  <r>
    <x v="1"/>
    <x v="0"/>
    <x v="8"/>
    <n v="4932751.0575000402"/>
    <n v="5825640.4983333098"/>
  </r>
  <r>
    <x v="2"/>
    <x v="0"/>
    <x v="8"/>
    <n v="2814882.31500002"/>
    <n v="2845878.86"/>
  </r>
  <r>
    <x v="3"/>
    <x v="0"/>
    <x v="8"/>
    <n v="7255174.9200000502"/>
    <n v="4931185.7324999897"/>
  </r>
  <r>
    <x v="4"/>
    <x v="0"/>
    <x v="8"/>
    <n v="1859544.0150000299"/>
    <n v="4513723.0750000104"/>
  </r>
  <r>
    <x v="5"/>
    <x v="0"/>
    <x v="8"/>
    <n v="334885.58250000002"/>
    <n v="353398.15749999997"/>
  </r>
  <r>
    <x v="6"/>
    <x v="0"/>
    <x v="8"/>
    <n v="476604.50250000099"/>
    <n v="819371.032500003"/>
  </r>
  <r>
    <x v="7"/>
    <x v="0"/>
    <x v="8"/>
    <n v="492134.474999998"/>
    <n v="828879.43000000098"/>
  </r>
  <r>
    <x v="0"/>
    <x v="0"/>
    <x v="9"/>
    <n v="502728.02999999898"/>
    <n v="648479.72"/>
  </r>
  <r>
    <x v="1"/>
    <x v="0"/>
    <x v="9"/>
    <n v="3420668.8425000198"/>
    <n v="4140892.3266666601"/>
  </r>
  <r>
    <x v="2"/>
    <x v="0"/>
    <x v="9"/>
    <n v="2720112.3075000299"/>
    <n v="3043843.5924999798"/>
  </r>
  <r>
    <x v="3"/>
    <x v="0"/>
    <x v="9"/>
    <n v="5332756.17000004"/>
    <n v="3505272.2050000001"/>
  </r>
  <r>
    <x v="4"/>
    <x v="0"/>
    <x v="9"/>
    <n v="1529802.3300000101"/>
    <n v="3640320.1275000102"/>
  </r>
  <r>
    <x v="5"/>
    <x v="0"/>
    <x v="9"/>
    <n v="258427.155"/>
    <n v="265535.005"/>
  </r>
  <r>
    <x v="6"/>
    <x v="0"/>
    <x v="9"/>
    <n v="459403.40250000003"/>
    <n v="764714.45250000304"/>
  </r>
  <r>
    <x v="7"/>
    <x v="0"/>
    <x v="9"/>
    <n v="352406.19750000001"/>
    <n v="607490.07999999996"/>
  </r>
  <r>
    <x v="0"/>
    <x v="0"/>
    <x v="10"/>
    <n v="381508.9425"/>
    <n v="488149.255"/>
  </r>
  <r>
    <x v="1"/>
    <x v="0"/>
    <x v="10"/>
    <n v="2578936.8675000202"/>
    <n v="3123508.8658333402"/>
  </r>
  <r>
    <x v="2"/>
    <x v="0"/>
    <x v="10"/>
    <n v="1945033.5450000099"/>
    <n v="2206523.8325"/>
  </r>
  <r>
    <x v="3"/>
    <x v="0"/>
    <x v="10"/>
    <n v="4544363.8800000297"/>
    <n v="2967631.0750000002"/>
  </r>
  <r>
    <x v="4"/>
    <x v="0"/>
    <x v="10"/>
    <n v="1568868.9450000201"/>
    <n v="5139458.6975000398"/>
  </r>
  <r>
    <x v="5"/>
    <x v="0"/>
    <x v="10"/>
    <n v="169376.97"/>
    <n v="146949.60250000001"/>
  </r>
  <r>
    <x v="6"/>
    <x v="0"/>
    <x v="10"/>
    <n v="489582.03"/>
    <n v="780951.84000000299"/>
  </r>
  <r>
    <x v="7"/>
    <x v="0"/>
    <x v="10"/>
    <n v="277795.50750000001"/>
    <n v="477449.112499999"/>
  </r>
  <r>
    <x v="0"/>
    <x v="0"/>
    <x v="11"/>
    <n v="391965.05249999999"/>
    <n v="503870.59499999898"/>
  </r>
  <r>
    <x v="1"/>
    <x v="0"/>
    <x v="11"/>
    <n v="2359467.6525000101"/>
    <n v="2879956.665"/>
  </r>
  <r>
    <x v="2"/>
    <x v="0"/>
    <x v="11"/>
    <n v="1478070.3525"/>
    <n v="1608921.2925"/>
  </r>
  <r>
    <x v="3"/>
    <x v="0"/>
    <x v="11"/>
    <n v="3850626.2025000202"/>
    <n v="2469414.2749999999"/>
  </r>
  <r>
    <x v="4"/>
    <x v="0"/>
    <x v="11"/>
    <n v="3008343.3450001101"/>
    <n v="13680250.9374994"/>
  </r>
  <r>
    <x v="5"/>
    <x v="0"/>
    <x v="11"/>
    <n v="191462.04"/>
    <n v="182652.07333333301"/>
  </r>
  <r>
    <x v="6"/>
    <x v="0"/>
    <x v="11"/>
    <n v="778496.51250000298"/>
    <n v="1295985.12750001"/>
  </r>
  <r>
    <x v="7"/>
    <x v="0"/>
    <x v="11"/>
    <n v="239417.6925"/>
    <n v="484693.18"/>
  </r>
  <r>
    <x v="0"/>
    <x v="1"/>
    <x v="0"/>
    <n v="303353.13750000001"/>
    <n v="435223.13"/>
  </r>
  <r>
    <x v="1"/>
    <x v="1"/>
    <x v="0"/>
    <n v="2245556.3550000102"/>
    <n v="2762899.89833334"/>
  </r>
  <r>
    <x v="2"/>
    <x v="1"/>
    <x v="0"/>
    <n v="1059528.855"/>
    <n v="1314310.18"/>
  </r>
  <r>
    <x v="3"/>
    <x v="1"/>
    <x v="0"/>
    <n v="3976532.49000003"/>
    <n v="2538348.25"/>
  </r>
  <r>
    <x v="4"/>
    <x v="1"/>
    <x v="0"/>
    <n v="1314123.0900000101"/>
    <n v="2754612.6875000098"/>
  </r>
  <r>
    <x v="5"/>
    <x v="1"/>
    <x v="0"/>
    <n v="114730.2975"/>
    <n v="116378.25583333299"/>
  </r>
  <r>
    <x v="6"/>
    <x v="1"/>
    <x v="0"/>
    <n v="390016.83"/>
    <n v="680454.61250000203"/>
  </r>
  <r>
    <x v="7"/>
    <x v="1"/>
    <x v="0"/>
    <n v="139901.63250000001"/>
    <n v="273178.58500000002"/>
  </r>
  <r>
    <x v="0"/>
    <x v="1"/>
    <x v="1"/>
    <n v="395162.25"/>
    <n v="550251.05749999895"/>
  </r>
  <r>
    <x v="1"/>
    <x v="1"/>
    <x v="1"/>
    <n v="2900860.25250002"/>
    <n v="3471807.21916667"/>
  </r>
  <r>
    <x v="2"/>
    <x v="1"/>
    <x v="1"/>
    <n v="1521533.5275000101"/>
    <n v="1872792.4225000001"/>
  </r>
  <r>
    <x v="3"/>
    <x v="1"/>
    <x v="1"/>
    <n v="4952994.9525000304"/>
    <n v="3219158.5150000001"/>
  </r>
  <r>
    <x v="4"/>
    <x v="1"/>
    <x v="1"/>
    <n v="1487847.37500001"/>
    <n v="2809618.03"/>
  </r>
  <r>
    <x v="5"/>
    <x v="1"/>
    <x v="1"/>
    <n v="168842.25750000001"/>
    <n v="174013.02083333299"/>
  </r>
  <r>
    <x v="6"/>
    <x v="1"/>
    <x v="1"/>
    <n v="481916.82"/>
    <n v="800231.51000000199"/>
  </r>
  <r>
    <x v="7"/>
    <x v="1"/>
    <x v="1"/>
    <n v="172573.48499999999"/>
    <n v="335690.39750000002"/>
  </r>
  <r>
    <x v="0"/>
    <x v="1"/>
    <x v="2"/>
    <n v="914810.76750000298"/>
    <n v="1313479.3575000099"/>
  </r>
  <r>
    <x v="1"/>
    <x v="1"/>
    <x v="2"/>
    <n v="7376611.51500009"/>
    <n v="8633502.8799999803"/>
  </r>
  <r>
    <x v="2"/>
    <x v="1"/>
    <x v="2"/>
    <n v="4117311.7650000299"/>
    <n v="5951656.8275000304"/>
  </r>
  <r>
    <x v="3"/>
    <x v="1"/>
    <x v="2"/>
    <n v="10451906.6399999"/>
    <n v="6934736.8899999596"/>
  </r>
  <r>
    <x v="4"/>
    <x v="1"/>
    <x v="2"/>
    <n v="2408061.4950000499"/>
    <n v="4874923.8199999798"/>
  </r>
  <r>
    <x v="5"/>
    <x v="1"/>
    <x v="2"/>
    <n v="398662.63500000001"/>
    <n v="430775.67749999999"/>
  </r>
  <r>
    <x v="6"/>
    <x v="1"/>
    <x v="2"/>
    <n v="909422.90250000695"/>
    <n v="1513186.1975"/>
  </r>
  <r>
    <x v="7"/>
    <x v="1"/>
    <x v="2"/>
    <n v="361621.88999999902"/>
    <n v="690395.14000000095"/>
  </r>
  <r>
    <x v="0"/>
    <x v="1"/>
    <x v="3"/>
    <n v="881338.92000000097"/>
    <n v="1290567.40750001"/>
  </r>
  <r>
    <x v="1"/>
    <x v="1"/>
    <x v="3"/>
    <n v="8064411.2325001098"/>
    <n v="9411975.7699999604"/>
  </r>
  <r>
    <x v="2"/>
    <x v="1"/>
    <x v="3"/>
    <n v="4029112.97250003"/>
    <n v="5602446.4950000299"/>
  </r>
  <r>
    <x v="3"/>
    <x v="1"/>
    <x v="3"/>
    <n v="11301516.9749998"/>
    <n v="7703881.2574999398"/>
  </r>
  <r>
    <x v="4"/>
    <x v="1"/>
    <x v="3"/>
    <n v="2351945.8200000501"/>
    <n v="5068005.71749999"/>
  </r>
  <r>
    <x v="5"/>
    <x v="1"/>
    <x v="3"/>
    <n v="415990.62749999901"/>
    <n v="443059.67416666698"/>
  </r>
  <r>
    <x v="6"/>
    <x v="1"/>
    <x v="3"/>
    <n v="798428.50500000501"/>
    <n v="1355535.8725000001"/>
  </r>
  <r>
    <x v="7"/>
    <x v="1"/>
    <x v="3"/>
    <n v="496181.69999999698"/>
    <n v="922325.025000002"/>
  </r>
  <r>
    <x v="0"/>
    <x v="1"/>
    <x v="4"/>
    <n v="805058.83499999903"/>
    <n v="1111772.54"/>
  </r>
  <r>
    <x v="1"/>
    <x v="1"/>
    <x v="4"/>
    <n v="6832454.0025000796"/>
    <n v="7958222.3458333202"/>
  </r>
  <r>
    <x v="2"/>
    <x v="1"/>
    <x v="4"/>
    <n v="3445644.4050000198"/>
    <n v="4219922.4000000199"/>
  </r>
  <r>
    <x v="3"/>
    <x v="1"/>
    <x v="4"/>
    <n v="10412961.3524998"/>
    <n v="7000057.5699999696"/>
  </r>
  <r>
    <x v="4"/>
    <x v="1"/>
    <x v="4"/>
    <n v="1991128.7550000299"/>
    <n v="4062398.75999999"/>
  </r>
  <r>
    <x v="5"/>
    <x v="1"/>
    <x v="4"/>
    <n v="360493.40249999898"/>
    <n v="385062.73249999998"/>
  </r>
  <r>
    <x v="6"/>
    <x v="1"/>
    <x v="4"/>
    <n v="843400.79250000499"/>
    <n v="1359459.7224999999"/>
  </r>
  <r>
    <x v="7"/>
    <x v="1"/>
    <x v="4"/>
    <n v="501972.029999997"/>
    <n v="930261.82500000403"/>
  </r>
  <r>
    <x v="0"/>
    <x v="1"/>
    <x v="5"/>
    <n v="909990.37500000105"/>
    <n v="1262964.76000001"/>
  </r>
  <r>
    <x v="1"/>
    <x v="1"/>
    <x v="5"/>
    <n v="6551731.0425000796"/>
    <n v="7595337.3791666599"/>
  </r>
  <r>
    <x v="2"/>
    <x v="1"/>
    <x v="5"/>
    <n v="3431225.5950000202"/>
    <n v="5671607.8375000302"/>
  </r>
  <r>
    <x v="3"/>
    <x v="1"/>
    <x v="5"/>
    <n v="9902862.5849999003"/>
    <n v="6756533.4174999697"/>
  </r>
  <r>
    <x v="4"/>
    <x v="1"/>
    <x v="5"/>
    <n v="1369715.76000001"/>
    <n v="3446024.6524999999"/>
  </r>
  <r>
    <x v="5"/>
    <x v="1"/>
    <x v="5"/>
    <n v="437741.3775"/>
    <n v="521243.47916666599"/>
  </r>
  <r>
    <x v="6"/>
    <x v="1"/>
    <x v="5"/>
    <n v="552968.325000001"/>
    <n v="1048251.1025"/>
  </r>
  <r>
    <x v="7"/>
    <x v="1"/>
    <x v="5"/>
    <n v="584219.73749999795"/>
    <n v="1138128.0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4">
  <r>
    <x v="0"/>
    <n v="2014"/>
    <n v="1"/>
    <n v="713746.47750000097"/>
    <n v="801850.4425"/>
    <x v="0"/>
  </r>
  <r>
    <x v="1"/>
    <n v="2014"/>
    <n v="1"/>
    <n v="1842463.5600000101"/>
    <n v="1900758.5050000099"/>
    <x v="0"/>
  </r>
  <r>
    <x v="2"/>
    <n v="2014"/>
    <n v="1"/>
    <n v="1190683.6725000001"/>
    <n v="1260783.9975000001"/>
    <x v="0"/>
  </r>
  <r>
    <x v="3"/>
    <n v="2014"/>
    <n v="1"/>
    <n v="6217925.80499963"/>
    <n v="3523350.6049999199"/>
    <x v="0"/>
  </r>
  <r>
    <x v="4"/>
    <n v="2014"/>
    <n v="1"/>
    <n v="546112.875"/>
    <n v="1576860.8625"/>
    <x v="0"/>
  </r>
  <r>
    <x v="5"/>
    <n v="2014"/>
    <n v="1"/>
    <n v="206878.14"/>
    <n v="190722.60416666599"/>
    <x v="0"/>
  </r>
  <r>
    <x v="6"/>
    <n v="2014"/>
    <n v="1"/>
    <n v="752556.73500000103"/>
    <n v="1137674.7475000001"/>
    <x v="0"/>
  </r>
  <r>
    <x v="7"/>
    <n v="2014"/>
    <n v="1"/>
    <n v="183239.91"/>
    <n v="288661.45"/>
    <x v="0"/>
  </r>
  <r>
    <x v="0"/>
    <n v="2014"/>
    <n v="2"/>
    <n v="839257.44000000099"/>
    <n v="989518.09"/>
    <x v="1"/>
  </r>
  <r>
    <x v="1"/>
    <n v="2014"/>
    <n v="2"/>
    <n v="2662670.7450000201"/>
    <n v="2844334.8500000099"/>
    <x v="1"/>
  </r>
  <r>
    <x v="2"/>
    <n v="2014"/>
    <n v="2"/>
    <n v="1631274.0149999999"/>
    <n v="1837779.6725000001"/>
    <x v="1"/>
  </r>
  <r>
    <x v="3"/>
    <n v="2014"/>
    <n v="2"/>
    <n v="8578084.0949993599"/>
    <n v="5006514.1524999496"/>
    <x v="1"/>
  </r>
  <r>
    <x v="4"/>
    <n v="2014"/>
    <n v="2"/>
    <n v="639066.75"/>
    <n v="1684376.9650000001"/>
    <x v="1"/>
  </r>
  <r>
    <x v="5"/>
    <n v="2014"/>
    <n v="2"/>
    <n v="244237.45499999999"/>
    <n v="226709.23333333299"/>
    <x v="1"/>
  </r>
  <r>
    <x v="6"/>
    <n v="2014"/>
    <n v="2"/>
    <n v="842196.02250000194"/>
    <n v="1272301.79"/>
    <x v="1"/>
  </r>
  <r>
    <x v="7"/>
    <n v="2014"/>
    <n v="2"/>
    <n v="216609.12"/>
    <n v="343312.57250000001"/>
    <x v="1"/>
  </r>
  <r>
    <x v="0"/>
    <n v="2014"/>
    <n v="3"/>
    <n v="1369670.085"/>
    <n v="1698134.79"/>
    <x v="2"/>
  </r>
  <r>
    <x v="1"/>
    <n v="2014"/>
    <n v="3"/>
    <n v="5055709.6275000302"/>
    <n v="5924818.9750000099"/>
    <x v="2"/>
  </r>
  <r>
    <x v="2"/>
    <n v="2014"/>
    <n v="3"/>
    <n v="3025383.0075000101"/>
    <n v="3464570.3975000102"/>
    <x v="2"/>
  </r>
  <r>
    <x v="3"/>
    <n v="2014"/>
    <n v="3"/>
    <n v="13901808.1649988"/>
    <n v="8212518.1900001001"/>
    <x v="2"/>
  </r>
  <r>
    <x v="4"/>
    <n v="2014"/>
    <n v="3"/>
    <n v="1065548.9250000101"/>
    <n v="2956687.7675000099"/>
    <x v="2"/>
  </r>
  <r>
    <x v="5"/>
    <n v="2014"/>
    <n v="3"/>
    <n v="592492.89749999996"/>
    <n v="540383.4325"/>
    <x v="2"/>
  </r>
  <r>
    <x v="6"/>
    <n v="2014"/>
    <n v="3"/>
    <n v="1308841.4325000099"/>
    <n v="1947998.2950000099"/>
    <x v="2"/>
  </r>
  <r>
    <x v="7"/>
    <n v="2014"/>
    <n v="3"/>
    <n v="351854.58"/>
    <n v="580977.362499999"/>
    <x v="2"/>
  </r>
  <r>
    <x v="0"/>
    <n v="2014"/>
    <n v="4"/>
    <n v="1687433.1075000099"/>
    <n v="2039123.0075000001"/>
    <x v="3"/>
  </r>
  <r>
    <x v="1"/>
    <n v="2014"/>
    <n v="4"/>
    <n v="6335562.8175000399"/>
    <n v="7102113.3000000101"/>
    <x v="3"/>
  </r>
  <r>
    <x v="2"/>
    <n v="2014"/>
    <n v="4"/>
    <n v="3701775.4725000099"/>
    <n v="4188768.5250000199"/>
    <x v="3"/>
  </r>
  <r>
    <x v="3"/>
    <n v="2014"/>
    <n v="4"/>
    <n v="15870632.1374986"/>
    <n v="9496151.8450001497"/>
    <x v="3"/>
  </r>
  <r>
    <x v="4"/>
    <n v="2014"/>
    <n v="4"/>
    <n v="1205537.76000001"/>
    <n v="3569795.13750001"/>
    <x v="3"/>
  </r>
  <r>
    <x v="5"/>
    <n v="2014"/>
    <n v="4"/>
    <n v="818291.51249999995"/>
    <n v="750467.23750000005"/>
    <x v="3"/>
  </r>
  <r>
    <x v="6"/>
    <n v="2014"/>
    <n v="4"/>
    <n v="1248805.47750001"/>
    <n v="1841122.6625000101"/>
    <x v="3"/>
  </r>
  <r>
    <x v="7"/>
    <n v="2014"/>
    <n v="4"/>
    <n v="557793.86249999795"/>
    <n v="879841.97499999905"/>
    <x v="3"/>
  </r>
  <r>
    <x v="0"/>
    <n v="2014"/>
    <n v="5"/>
    <n v="1635593.4000000099"/>
    <n v="1942939.8274999999"/>
    <x v="4"/>
  </r>
  <r>
    <x v="1"/>
    <n v="2014"/>
    <n v="5"/>
    <n v="6768420.4875000603"/>
    <n v="7805139.2174999798"/>
    <x v="4"/>
  </r>
  <r>
    <x v="2"/>
    <n v="2014"/>
    <n v="5"/>
    <n v="4204515.4200000102"/>
    <n v="34384553.822499998"/>
    <x v="4"/>
  </r>
  <r>
    <x v="3"/>
    <n v="2014"/>
    <n v="5"/>
    <n v="16233284.444998501"/>
    <n v="9379456.4500001799"/>
    <x v="4"/>
  </r>
  <r>
    <x v="4"/>
    <n v="2014"/>
    <n v="5"/>
    <n v="1116023.2650000099"/>
    <n v="3104880.3150000102"/>
    <x v="4"/>
  </r>
  <r>
    <x v="5"/>
    <n v="2014"/>
    <n v="5"/>
    <n v="881081.67000000097"/>
    <n v="779063.5575"/>
    <x v="4"/>
  </r>
  <r>
    <x v="6"/>
    <n v="2014"/>
    <n v="5"/>
    <n v="1186859.0475000101"/>
    <n v="1595434.2575000101"/>
    <x v="4"/>
  </r>
  <r>
    <x v="7"/>
    <n v="2014"/>
    <n v="5"/>
    <n v="606922.73249999702"/>
    <n v="937286.60499999905"/>
    <x v="4"/>
  </r>
  <r>
    <x v="0"/>
    <n v="2014"/>
    <n v="6"/>
    <n v="1315106.52"/>
    <n v="1655130.38"/>
    <x v="5"/>
  </r>
  <r>
    <x v="1"/>
    <n v="2014"/>
    <n v="6"/>
    <n v="5789036.7675000299"/>
    <n v="6385138.6175000099"/>
    <x v="5"/>
  </r>
  <r>
    <x v="2"/>
    <n v="2014"/>
    <n v="6"/>
    <n v="3257343.07500001"/>
    <n v="25863010.597500101"/>
    <x v="5"/>
  </r>
  <r>
    <x v="3"/>
    <n v="2014"/>
    <n v="6"/>
    <n v="14594771.6249987"/>
    <n v="8360542.7975001195"/>
    <x v="5"/>
  </r>
  <r>
    <x v="4"/>
    <n v="2014"/>
    <n v="6"/>
    <n v="1022650.65000001"/>
    <n v="2763240.46"/>
    <x v="5"/>
  </r>
  <r>
    <x v="5"/>
    <n v="2014"/>
    <n v="6"/>
    <n v="674417.83499999996"/>
    <n v="627580.29249999905"/>
    <x v="5"/>
  </r>
  <r>
    <x v="6"/>
    <n v="2014"/>
    <n v="6"/>
    <n v="1155262.76250001"/>
    <n v="1454572.2225000099"/>
    <x v="5"/>
  </r>
  <r>
    <x v="7"/>
    <n v="2014"/>
    <n v="6"/>
    <n v="627201.74999999697"/>
    <n v="996023.46250000002"/>
    <x v="5"/>
  </r>
  <r>
    <x v="0"/>
    <n v="2014"/>
    <n v="7"/>
    <n v="780019.48499999999"/>
    <n v="1069620.0649999999"/>
    <x v="6"/>
  </r>
  <r>
    <x v="1"/>
    <n v="2014"/>
    <n v="7"/>
    <n v="6985837.8975000996"/>
    <n v="8960622.2083332594"/>
    <x v="6"/>
  </r>
  <r>
    <x v="2"/>
    <n v="2014"/>
    <n v="7"/>
    <n v="3396032.5875000199"/>
    <n v="4240749.92750003"/>
    <x v="6"/>
  </r>
  <r>
    <x v="3"/>
    <n v="2014"/>
    <n v="7"/>
    <n v="9106938.9599998109"/>
    <n v="6971548.0249999398"/>
    <x v="6"/>
  </r>
  <r>
    <x v="4"/>
    <n v="2014"/>
    <n v="7"/>
    <n v="1959831.93000004"/>
    <n v="4968917.9050000096"/>
    <x v="6"/>
  </r>
  <r>
    <x v="5"/>
    <n v="2014"/>
    <n v="7"/>
    <n v="403361.59499999898"/>
    <n v="395689.61749999999"/>
    <x v="6"/>
  </r>
  <r>
    <x v="6"/>
    <n v="2014"/>
    <n v="7"/>
    <n v="423322.304999999"/>
    <n v="706607.900000002"/>
    <x v="6"/>
  </r>
  <r>
    <x v="7"/>
    <n v="2014"/>
    <n v="7"/>
    <n v="654760.04999999702"/>
    <n v="1235154.19000001"/>
    <x v="6"/>
  </r>
  <r>
    <x v="0"/>
    <n v="2014"/>
    <n v="8"/>
    <n v="749416.29"/>
    <n v="1039757.02"/>
    <x v="7"/>
  </r>
  <r>
    <x v="1"/>
    <n v="2014"/>
    <n v="8"/>
    <n v="6834828.2100000903"/>
    <n v="8432002.7724999692"/>
    <x v="7"/>
  </r>
  <r>
    <x v="2"/>
    <n v="2014"/>
    <n v="8"/>
    <n v="2858197.3875000202"/>
    <n v="3295792.9325000201"/>
    <x v="7"/>
  </r>
  <r>
    <x v="3"/>
    <n v="2014"/>
    <n v="8"/>
    <n v="10066718.864999801"/>
    <n v="7039152.06249996"/>
    <x v="7"/>
  </r>
  <r>
    <x v="4"/>
    <n v="2014"/>
    <n v="8"/>
    <n v="2039422.2450000399"/>
    <n v="4894286.2725"/>
    <x v="7"/>
  </r>
  <r>
    <x v="5"/>
    <n v="2014"/>
    <n v="8"/>
    <n v="371400.96000000002"/>
    <n v="383620.183333333"/>
    <x v="7"/>
  </r>
  <r>
    <x v="6"/>
    <n v="2014"/>
    <n v="8"/>
    <n v="412231.41749999899"/>
    <n v="690032.56000000203"/>
    <x v="7"/>
  </r>
  <r>
    <x v="7"/>
    <n v="2014"/>
    <n v="8"/>
    <n v="603759.86999999697"/>
    <n v="1057311.7250000001"/>
    <x v="7"/>
  </r>
  <r>
    <x v="0"/>
    <n v="2014"/>
    <n v="9"/>
    <n v="674819.40749999997"/>
    <n v="904871.34250000201"/>
    <x v="8"/>
  </r>
  <r>
    <x v="1"/>
    <n v="2014"/>
    <n v="9"/>
    <n v="4932751.0575000402"/>
    <n v="5825640.4983333098"/>
    <x v="8"/>
  </r>
  <r>
    <x v="2"/>
    <n v="2014"/>
    <n v="9"/>
    <n v="2814882.31500002"/>
    <n v="2845878.86"/>
    <x v="8"/>
  </r>
  <r>
    <x v="3"/>
    <n v="2014"/>
    <n v="9"/>
    <n v="7255174.9200000502"/>
    <n v="4931185.7324999897"/>
    <x v="8"/>
  </r>
  <r>
    <x v="4"/>
    <n v="2014"/>
    <n v="9"/>
    <n v="1859544.0150000299"/>
    <n v="4513723.0750000104"/>
    <x v="8"/>
  </r>
  <r>
    <x v="5"/>
    <n v="2014"/>
    <n v="9"/>
    <n v="334885.58250000002"/>
    <n v="353398.15749999997"/>
    <x v="8"/>
  </r>
  <r>
    <x v="6"/>
    <n v="2014"/>
    <n v="9"/>
    <n v="476604.50250000099"/>
    <n v="819371.032500003"/>
    <x v="8"/>
  </r>
  <r>
    <x v="7"/>
    <n v="2014"/>
    <n v="9"/>
    <n v="492134.474999998"/>
    <n v="828879.43000000098"/>
    <x v="8"/>
  </r>
  <r>
    <x v="0"/>
    <n v="2014"/>
    <n v="10"/>
    <n v="502728.02999999898"/>
    <n v="648479.72"/>
    <x v="9"/>
  </r>
  <r>
    <x v="1"/>
    <n v="2014"/>
    <n v="10"/>
    <n v="3420668.8425000198"/>
    <n v="4140892.3266666601"/>
    <x v="9"/>
  </r>
  <r>
    <x v="2"/>
    <n v="2014"/>
    <n v="10"/>
    <n v="2720112.3075000299"/>
    <n v="3043843.5924999798"/>
    <x v="9"/>
  </r>
  <r>
    <x v="3"/>
    <n v="2014"/>
    <n v="10"/>
    <n v="5332756.17000004"/>
    <n v="3505272.2050000001"/>
    <x v="9"/>
  </r>
  <r>
    <x v="4"/>
    <n v="2014"/>
    <n v="10"/>
    <n v="1529802.3300000101"/>
    <n v="3640320.1275000102"/>
    <x v="9"/>
  </r>
  <r>
    <x v="5"/>
    <n v="2014"/>
    <n v="10"/>
    <n v="258427.155"/>
    <n v="265535.005"/>
    <x v="9"/>
  </r>
  <r>
    <x v="6"/>
    <n v="2014"/>
    <n v="10"/>
    <n v="459403.40250000003"/>
    <n v="764714.45250000304"/>
    <x v="9"/>
  </r>
  <r>
    <x v="7"/>
    <n v="2014"/>
    <n v="10"/>
    <n v="352406.19750000001"/>
    <n v="607490.07999999996"/>
    <x v="9"/>
  </r>
  <r>
    <x v="0"/>
    <n v="2014"/>
    <n v="11"/>
    <n v="381508.9425"/>
    <n v="488149.255"/>
    <x v="10"/>
  </r>
  <r>
    <x v="1"/>
    <n v="2014"/>
    <n v="11"/>
    <n v="2578936.8675000202"/>
    <n v="3123508.8658333402"/>
    <x v="10"/>
  </r>
  <r>
    <x v="2"/>
    <n v="2014"/>
    <n v="11"/>
    <n v="1945033.5450000099"/>
    <n v="2206523.8325"/>
    <x v="10"/>
  </r>
  <r>
    <x v="3"/>
    <n v="2014"/>
    <n v="11"/>
    <n v="4544363.8800000297"/>
    <n v="2967631.0750000002"/>
    <x v="10"/>
  </r>
  <r>
    <x v="4"/>
    <n v="2014"/>
    <n v="11"/>
    <n v="1568868.9450000201"/>
    <n v="5139458.6975000398"/>
    <x v="10"/>
  </r>
  <r>
    <x v="5"/>
    <n v="2014"/>
    <n v="11"/>
    <n v="169376.97"/>
    <n v="146949.60250000001"/>
    <x v="10"/>
  </r>
  <r>
    <x v="6"/>
    <n v="2014"/>
    <n v="11"/>
    <n v="489582.03"/>
    <n v="780951.84000000299"/>
    <x v="10"/>
  </r>
  <r>
    <x v="7"/>
    <n v="2014"/>
    <n v="11"/>
    <n v="277795.50750000001"/>
    <n v="477449.112499999"/>
    <x v="10"/>
  </r>
  <r>
    <x v="0"/>
    <n v="2014"/>
    <n v="12"/>
    <n v="391965.05249999999"/>
    <n v="503870.59499999898"/>
    <x v="11"/>
  </r>
  <r>
    <x v="1"/>
    <n v="2014"/>
    <n v="12"/>
    <n v="2359467.6525000101"/>
    <n v="2879956.665"/>
    <x v="11"/>
  </r>
  <r>
    <x v="2"/>
    <n v="2014"/>
    <n v="12"/>
    <n v="1478070.3525"/>
    <n v="1608921.2925"/>
    <x v="11"/>
  </r>
  <r>
    <x v="3"/>
    <n v="2014"/>
    <n v="12"/>
    <n v="3850626.2025000202"/>
    <n v="2469414.2749999999"/>
    <x v="11"/>
  </r>
  <r>
    <x v="4"/>
    <n v="2014"/>
    <n v="12"/>
    <n v="3008343.3450001101"/>
    <n v="13680250.9374994"/>
    <x v="11"/>
  </r>
  <r>
    <x v="5"/>
    <n v="2014"/>
    <n v="12"/>
    <n v="191462.04"/>
    <n v="182652.07333333301"/>
    <x v="11"/>
  </r>
  <r>
    <x v="6"/>
    <n v="2014"/>
    <n v="12"/>
    <n v="778496.51250000298"/>
    <n v="1295985.12750001"/>
    <x v="11"/>
  </r>
  <r>
    <x v="7"/>
    <n v="2014"/>
    <n v="12"/>
    <n v="239417.6925"/>
    <n v="484693.18"/>
    <x v="11"/>
  </r>
  <r>
    <x v="0"/>
    <n v="2015"/>
    <n v="1"/>
    <n v="303353.13750000001"/>
    <n v="435223.13"/>
    <x v="12"/>
  </r>
  <r>
    <x v="1"/>
    <n v="2015"/>
    <n v="1"/>
    <n v="2245556.3550000102"/>
    <n v="2762899.89833334"/>
    <x v="12"/>
  </r>
  <r>
    <x v="2"/>
    <n v="2015"/>
    <n v="1"/>
    <n v="1059528.855"/>
    <n v="1314310.18"/>
    <x v="12"/>
  </r>
  <r>
    <x v="3"/>
    <n v="2015"/>
    <n v="1"/>
    <n v="3976532.49000003"/>
    <n v="2538348.25"/>
    <x v="12"/>
  </r>
  <r>
    <x v="4"/>
    <n v="2015"/>
    <n v="1"/>
    <n v="1314123.0900000101"/>
    <n v="2754612.6875000098"/>
    <x v="12"/>
  </r>
  <r>
    <x v="5"/>
    <n v="2015"/>
    <n v="1"/>
    <n v="114730.2975"/>
    <n v="116378.25583333299"/>
    <x v="12"/>
  </r>
  <r>
    <x v="6"/>
    <n v="2015"/>
    <n v="1"/>
    <n v="390016.83"/>
    <n v="680454.61250000203"/>
    <x v="12"/>
  </r>
  <r>
    <x v="7"/>
    <n v="2015"/>
    <n v="1"/>
    <n v="139901.63250000001"/>
    <n v="273178.58500000002"/>
    <x v="12"/>
  </r>
  <r>
    <x v="0"/>
    <n v="2015"/>
    <n v="2"/>
    <n v="395162.25"/>
    <n v="550251.05749999895"/>
    <x v="13"/>
  </r>
  <r>
    <x v="1"/>
    <n v="2015"/>
    <n v="2"/>
    <n v="2900860.25250002"/>
    <n v="3471807.21916667"/>
    <x v="13"/>
  </r>
  <r>
    <x v="2"/>
    <n v="2015"/>
    <n v="2"/>
    <n v="1521533.5275000101"/>
    <n v="1872792.4225000001"/>
    <x v="13"/>
  </r>
  <r>
    <x v="3"/>
    <n v="2015"/>
    <n v="2"/>
    <n v="4952994.9525000304"/>
    <n v="3219158.5150000001"/>
    <x v="13"/>
  </r>
  <r>
    <x v="4"/>
    <n v="2015"/>
    <n v="2"/>
    <n v="1487847.37500001"/>
    <n v="2809618.03"/>
    <x v="13"/>
  </r>
  <r>
    <x v="5"/>
    <n v="2015"/>
    <n v="2"/>
    <n v="168842.25750000001"/>
    <n v="174013.02083333299"/>
    <x v="13"/>
  </r>
  <r>
    <x v="6"/>
    <n v="2015"/>
    <n v="2"/>
    <n v="481916.82"/>
    <n v="800231.51000000199"/>
    <x v="13"/>
  </r>
  <r>
    <x v="7"/>
    <n v="2015"/>
    <n v="2"/>
    <n v="172573.48499999999"/>
    <n v="335690.39750000002"/>
    <x v="13"/>
  </r>
  <r>
    <x v="0"/>
    <n v="2015"/>
    <n v="3"/>
    <n v="914810.76750000298"/>
    <n v="1313479.3575000099"/>
    <x v="14"/>
  </r>
  <r>
    <x v="1"/>
    <n v="2015"/>
    <n v="3"/>
    <n v="7376611.51500009"/>
    <n v="8633502.8799999803"/>
    <x v="14"/>
  </r>
  <r>
    <x v="2"/>
    <n v="2015"/>
    <n v="3"/>
    <n v="4117311.7650000299"/>
    <n v="5951656.8275000304"/>
    <x v="14"/>
  </r>
  <r>
    <x v="3"/>
    <n v="2015"/>
    <n v="3"/>
    <n v="10451906.6399999"/>
    <n v="6934736.8899999596"/>
    <x v="14"/>
  </r>
  <r>
    <x v="4"/>
    <n v="2015"/>
    <n v="3"/>
    <n v="2408061.4950000499"/>
    <n v="4874923.8199999798"/>
    <x v="14"/>
  </r>
  <r>
    <x v="5"/>
    <n v="2015"/>
    <n v="3"/>
    <n v="398662.63500000001"/>
    <n v="430775.67749999999"/>
    <x v="14"/>
  </r>
  <r>
    <x v="6"/>
    <n v="2015"/>
    <n v="3"/>
    <n v="909422.90250000695"/>
    <n v="1513186.1975"/>
    <x v="14"/>
  </r>
  <r>
    <x v="7"/>
    <n v="2015"/>
    <n v="3"/>
    <n v="361621.88999999902"/>
    <n v="690395.14000000095"/>
    <x v="14"/>
  </r>
  <r>
    <x v="0"/>
    <n v="2015"/>
    <n v="4"/>
    <n v="881338.92000000097"/>
    <n v="1290567.40750001"/>
    <x v="15"/>
  </r>
  <r>
    <x v="1"/>
    <n v="2015"/>
    <n v="4"/>
    <n v="8064411.2325001098"/>
    <n v="9411975.7699999604"/>
    <x v="15"/>
  </r>
  <r>
    <x v="2"/>
    <n v="2015"/>
    <n v="4"/>
    <n v="4029112.97250003"/>
    <n v="5602446.4950000299"/>
    <x v="15"/>
  </r>
  <r>
    <x v="3"/>
    <n v="2015"/>
    <n v="4"/>
    <n v="11301516.9749998"/>
    <n v="7703881.2574999398"/>
    <x v="15"/>
  </r>
  <r>
    <x v="4"/>
    <n v="2015"/>
    <n v="4"/>
    <n v="2351945.8200000501"/>
    <n v="5068005.71749999"/>
    <x v="15"/>
  </r>
  <r>
    <x v="5"/>
    <n v="2015"/>
    <n v="4"/>
    <n v="415990.62749999901"/>
    <n v="443059.67416666698"/>
    <x v="15"/>
  </r>
  <r>
    <x v="6"/>
    <n v="2015"/>
    <n v="4"/>
    <n v="798428.50500000501"/>
    <n v="1355535.8725000001"/>
    <x v="15"/>
  </r>
  <r>
    <x v="7"/>
    <n v="2015"/>
    <n v="4"/>
    <n v="496181.69999999698"/>
    <n v="922325.025000002"/>
    <x v="15"/>
  </r>
  <r>
    <x v="0"/>
    <n v="2015"/>
    <n v="5"/>
    <n v="805058.83499999903"/>
    <n v="1111772.54"/>
    <x v="16"/>
  </r>
  <r>
    <x v="1"/>
    <n v="2015"/>
    <n v="5"/>
    <n v="6832454.0025000796"/>
    <n v="7958222.3458333202"/>
    <x v="16"/>
  </r>
  <r>
    <x v="2"/>
    <n v="2015"/>
    <n v="5"/>
    <n v="3445644.4050000198"/>
    <n v="4219922.4000000199"/>
    <x v="16"/>
  </r>
  <r>
    <x v="3"/>
    <n v="2015"/>
    <n v="5"/>
    <n v="10412961.3524998"/>
    <n v="7000057.5699999696"/>
    <x v="16"/>
  </r>
  <r>
    <x v="4"/>
    <n v="2015"/>
    <n v="5"/>
    <n v="1991128.7550000299"/>
    <n v="4062398.75999999"/>
    <x v="16"/>
  </r>
  <r>
    <x v="5"/>
    <n v="2015"/>
    <n v="5"/>
    <n v="360493.40249999898"/>
    <n v="385062.73249999998"/>
    <x v="16"/>
  </r>
  <r>
    <x v="6"/>
    <n v="2015"/>
    <n v="5"/>
    <n v="843400.79250000499"/>
    <n v="1359459.7224999999"/>
    <x v="16"/>
  </r>
  <r>
    <x v="7"/>
    <n v="2015"/>
    <n v="5"/>
    <n v="501972.029999997"/>
    <n v="930261.82500000403"/>
    <x v="16"/>
  </r>
  <r>
    <x v="0"/>
    <n v="2015"/>
    <n v="6"/>
    <n v="909990.37500000105"/>
    <n v="1262964.76000001"/>
    <x v="17"/>
  </r>
  <r>
    <x v="1"/>
    <n v="2015"/>
    <n v="6"/>
    <n v="6551731.0425000796"/>
    <n v="7595337.3791666599"/>
    <x v="17"/>
  </r>
  <r>
    <x v="2"/>
    <n v="2015"/>
    <n v="6"/>
    <n v="3431225.5950000202"/>
    <n v="5671607.8375000302"/>
    <x v="17"/>
  </r>
  <r>
    <x v="3"/>
    <n v="2015"/>
    <n v="6"/>
    <n v="9902862.5849999003"/>
    <n v="6756533.4174999697"/>
    <x v="17"/>
  </r>
  <r>
    <x v="4"/>
    <n v="2015"/>
    <n v="6"/>
    <n v="1369715.76000001"/>
    <n v="3446024.6524999999"/>
    <x v="17"/>
  </r>
  <r>
    <x v="5"/>
    <n v="2015"/>
    <n v="6"/>
    <n v="437741.3775"/>
    <n v="521243.47916666599"/>
    <x v="17"/>
  </r>
  <r>
    <x v="6"/>
    <n v="2015"/>
    <n v="6"/>
    <n v="552968.325000001"/>
    <n v="1048251.1025"/>
    <x v="17"/>
  </r>
  <r>
    <x v="7"/>
    <n v="2015"/>
    <n v="6"/>
    <n v="584219.73749999795"/>
    <n v="1138128.02"/>
    <x v="1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3FE5F57-A2C5-4A36-8346-966AE159B740}" name="Kontingenční tabulka1" cacheId="0" applyNumberFormats="0" applyBorderFormats="0" applyFontFormats="0" applyPatternFormats="0" applyAlignmentFormats="0" applyWidthHeightFormats="1" dataCaption="Hodnoty" updatedVersion="8" minRefreshableVersion="3" useAutoFormatting="1" colGrandTotals="0" itemPrintTitles="1" createdVersion="8" indent="0" outline="1" outlineData="1" multipleFieldFilters="0">
  <location ref="A3:H14" firstHeaderRow="1" firstDataRow="3" firstDataCol="1"/>
  <pivotFields count="6">
    <pivotField axis="axisRow" showAll="0">
      <items count="9">
        <item x="1"/>
        <item x="2"/>
        <item x="3"/>
        <item x="4"/>
        <item x="5"/>
        <item x="6"/>
        <item x="7"/>
        <item x="0"/>
        <item t="default"/>
      </items>
    </pivotField>
    <pivotField axis="axisCol" multipleItemSelectionAllowed="1" showAll="0">
      <items count="3">
        <item h="1" x="0"/>
        <item x="1"/>
        <item t="default"/>
      </items>
    </pivotField>
    <pivotField axis="axisCol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numFmtId="4" showAll="0"/>
    <pivotField dataField="1" numFmtId="4" showAll="0"/>
    <pivotField dragToRow="0" dragToCol="0" dragToPage="0" showAll="0" defaultSubtotal="0"/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2">
    <field x="1"/>
    <field x="2"/>
  </colFields>
  <colItems count="7">
    <i>
      <x v="1"/>
      <x/>
    </i>
    <i r="1">
      <x v="1"/>
    </i>
    <i r="1">
      <x v="2"/>
    </i>
    <i r="1">
      <x v="3"/>
    </i>
    <i r="1">
      <x v="4"/>
    </i>
    <i r="1">
      <x v="5"/>
    </i>
    <i t="default">
      <x v="1"/>
    </i>
  </colItems>
  <dataFields count="1">
    <dataField name="Průměr z Price" fld="4" subtotal="average" baseField="0" baseItem="4" numFmtId="3"/>
  </dataFields>
  <formats count="3">
    <format dxfId="9">
      <pivotArea dataOnly="0" labelOnly="1" fieldPosition="0">
        <references count="1">
          <reference field="1" count="0" defaultSubtotal="1"/>
        </references>
      </pivotArea>
    </format>
    <format dxfId="8">
      <pivotArea dataOnly="0" labelOnly="1" fieldPosition="0">
        <references count="2">
          <reference field="1" count="0" selected="0"/>
          <reference field="2" count="6">
            <x v="0"/>
            <x v="1"/>
            <x v="2"/>
            <x v="3"/>
            <x v="4"/>
            <x v="5"/>
          </reference>
        </references>
      </pivotArea>
    </format>
    <format dxfId="7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D6DB064-2059-4D21-8E53-E69B83E4B9A9}" name="Kontingenční tabulka1" cacheId="0" applyNumberFormats="0" applyBorderFormats="0" applyFontFormats="0" applyPatternFormats="0" applyAlignmentFormats="0" applyWidthHeightFormats="1" dataCaption="Hodnoty" updatedVersion="8" minRefreshableVersion="3" useAutoFormatting="1" colGrandTotals="0" itemPrintTitles="1" createdVersion="8" indent="0" outline="1" outlineData="1" multipleFieldFilters="0" chartFormat="3">
  <location ref="A2:I11" firstHeaderRow="1" firstDataRow="2" firstDataCol="1"/>
  <pivotFields count="6">
    <pivotField axis="axisCol" showAll="0">
      <items count="9">
        <item x="1"/>
        <item x="2"/>
        <item x="3"/>
        <item x="4"/>
        <item x="5"/>
        <item x="6"/>
        <item x="7"/>
        <item x="0"/>
        <item t="default"/>
      </items>
    </pivotField>
    <pivotField axis="axisRow" showAll="0">
      <items count="3">
        <item h="1" x="0"/>
        <item x="1"/>
        <item t="default"/>
      </items>
    </pivotField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numFmtId="4" showAll="0"/>
    <pivotField numFmtId="4" showAll="0"/>
    <pivotField dataField="1" dragToRow="0" dragToCol="0" dragToPage="0" showAll="0" defaultSubtotal="0"/>
  </pivotFields>
  <rowFields count="2">
    <field x="1"/>
    <field x="2"/>
  </rowFields>
  <rowItems count="8">
    <i>
      <x v="1"/>
    </i>
    <i r="1">
      <x/>
    </i>
    <i r="1">
      <x v="1"/>
    </i>
    <i r="1">
      <x v="2"/>
    </i>
    <i r="1">
      <x v="3"/>
    </i>
    <i r="1">
      <x v="4"/>
    </i>
    <i r="1">
      <x v="5"/>
    </i>
    <i t="grand">
      <x/>
    </i>
  </rowItems>
  <colFields count="1">
    <field x="0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>
      <x v="7"/>
    </i>
  </colItems>
  <dataFields count="1">
    <dataField name="Součet z Revenue" fld="5" baseField="0" baseItem="4" numFmtId="3"/>
  </dataFields>
  <formats count="3">
    <format dxfId="6">
      <pivotArea dataOnly="0" labelOnly="1" fieldPosition="0">
        <references count="1">
          <reference field="1" count="0" defaultSubtotal="1"/>
        </references>
      </pivotArea>
    </format>
    <format dxfId="5">
      <pivotArea dataOnly="0" labelOnly="1" fieldPosition="0">
        <references count="2">
          <reference field="1" count="0" selected="0"/>
          <reference field="2" count="6">
            <x v="0"/>
            <x v="1"/>
            <x v="2"/>
            <x v="3"/>
            <x v="4"/>
            <x v="5"/>
          </reference>
        </references>
      </pivotArea>
    </format>
    <format dxfId="4">
      <pivotArea outline="0" fieldPosition="0">
        <references count="1">
          <reference field="4294967294" count="1">
            <x v="0"/>
          </reference>
        </references>
      </pivotArea>
    </format>
  </formats>
  <chartFormats count="14">
    <chartFormat chart="0" format="0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1"/>
          </reference>
          <reference field="2" count="1" selected="0">
            <x v="0"/>
          </reference>
        </references>
      </pivotArea>
    </chartFormat>
    <chartFormat chart="0" format="1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1"/>
          </reference>
          <reference field="2" count="1" selected="0">
            <x v="1"/>
          </reference>
        </references>
      </pivotArea>
    </chartFormat>
    <chartFormat chart="0" format="2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1"/>
          </reference>
          <reference field="2" count="1" selected="0">
            <x v="2"/>
          </reference>
        </references>
      </pivotArea>
    </chartFormat>
    <chartFormat chart="0" format="3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1"/>
          </reference>
          <reference field="2" count="1" selected="0">
            <x v="3"/>
          </reference>
        </references>
      </pivotArea>
    </chartFormat>
    <chartFormat chart="0" format="4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1"/>
          </reference>
          <reference field="2" count="1" selected="0">
            <x v="4"/>
          </reference>
        </references>
      </pivotArea>
    </chartFormat>
    <chartFormat chart="0" format="5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1"/>
          </reference>
          <reference field="2" count="1" selected="0">
            <x v="5"/>
          </reference>
        </references>
      </pivotArea>
    </chartFormat>
    <chartFormat chart="0" format="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0" format="7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7"/>
          </reference>
        </references>
      </pivotArea>
    </chartFormat>
    <chartFormat chart="0" format="8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0" format="9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0" format="1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0" format="1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0" format="1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0" format="1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41F5812-644A-41FE-94EC-179234FC6D14}" name="Kontingenční tabulka1" cacheId="1" applyNumberFormats="0" applyBorderFormats="0" applyFontFormats="0" applyPatternFormats="0" applyAlignmentFormats="0" applyWidthHeightFormats="1" dataCaption="Hodnoty" updatedVersion="8" minRefreshableVersion="5" useAutoFormatting="1" itemPrintTitles="1" createdVersion="8" indent="0" outline="1" outlineData="1" multipleFieldFilters="0">
  <location ref="H18:I27" firstHeaderRow="1" firstDataRow="1" firstDataCol="1"/>
  <pivotFields count="9">
    <pivotField axis="axisRow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showAll="0"/>
    <pivotField showAll="0"/>
    <pivotField numFmtId="4" showAll="0"/>
    <pivotField dataField="1" numFmtId="4" showAll="0"/>
    <pivotField numFmtId="14" showAll="0">
      <items count="1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t="default"/>
      </items>
    </pivotField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  <pivotField showAll="0">
      <items count="7">
        <item sd="0" x="0"/>
        <item x="1"/>
        <item sd="0" x="2"/>
        <item sd="0" x="3"/>
        <item sd="0" x="4"/>
        <item sd="0" x="5"/>
        <item t="default"/>
      </items>
    </pivotField>
    <pivotField showAll="0">
      <items count="5">
        <item sd="0" x="0"/>
        <item x="1"/>
        <item sd="0" x="2"/>
        <item sd="0" x="3"/>
        <item t="default"/>
      </items>
    </pivotField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Součet z Price" fld="4" baseField="0" baseItem="0"/>
  </dataFields>
  <pivotTableStyleInfo name="PivotStyleLight16" showRowHeaders="1" showColHeaders="1" showRowStripes="0" showColStripes="0" showLastColumn="1"/>
  <filters count="1">
    <filter fld="5" type="dateBetween" evalOrder="-1" id="18" name="Datum">
      <autoFilter ref="A1">
        <filterColumn colId="0">
          <customFilters and="1">
            <customFilter operator="greaterThanOrEqual" val="41671"/>
            <customFilter operator="lessThanOrEqual" val="41973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Průřez_Segment1" xr10:uid="{D39199DA-9154-4659-9059-72CD349C1C02}" sourceName="Segment">
  <pivotTables>
    <pivotTable tabId="4" name="Kontingenční tabulka1"/>
  </pivotTables>
  <data>
    <tabular pivotCacheId="1088213912">
      <items count="8">
        <i x="0" s="1"/>
        <i x="1" s="1"/>
        <i x="2" s="1"/>
        <i x="3" s="1"/>
        <i x="4" s="1"/>
        <i x="5" s="1"/>
        <i x="6" s="1"/>
        <i x="7" s="1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Průřez_Year_" xr10:uid="{A400421C-7838-4D96-90A5-7B14DAF8E400}" sourceName="Year_">
  <pivotTables>
    <pivotTable tabId="4" name="Kontingenční tabulka1"/>
  </pivotTables>
  <data>
    <tabular pivotCacheId="1088213912">
      <items count="2">
        <i x="0"/>
        <i x="1" s="1"/>
      </items>
    </tabular>
  </data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Průřez_Segment" xr10:uid="{CEC6EBB6-1F85-4679-97E2-6F7959C8F37B}" sourceName="Segment">
  <extLst>
    <x:ext xmlns:x15="http://schemas.microsoft.com/office/spreadsheetml/2010/11/main" uri="{2F2917AC-EB37-4324-AD4E-5DD8C200BD13}">
      <x15:tableSlicerCache tableId="1" column="1"/>
    </x:ext>
  </extLst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Průřez_Year" xr10:uid="{2C083CB6-F4C5-4AA9-BF5A-F085E0A58C0A}" sourceName="Year">
  <extLst>
    <x:ext xmlns:x15="http://schemas.microsoft.com/office/spreadsheetml/2010/11/main" uri="{2F2917AC-EB37-4324-AD4E-5DD8C200BD13}">
      <x15:tableSlicerCache tableId="1" column="2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Segment 1" xr10:uid="{C86D8011-6E66-4E2B-814D-3C2A6AADEDCC}" cache="Průřez_Segment1" caption="Segment" rowHeight="234950"/>
  <slicer name="Year_" xr10:uid="{3C7508C2-DB27-48F4-9D21-6C1DDF1BBF74}" cache="Průřez_Year_" caption="Year_" rowHeight="234950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Segment" xr10:uid="{6A43C60B-6EF0-48CE-9B3A-A5CBE92DE8FE}" cache="Průřez_Segment" caption="Segment" rowHeight="234950"/>
  <slicer name="Year" xr10:uid="{614455AF-1FE1-4EA4-912D-FF39AE96CADF}" cache="Průřez_Year" caption="Year" rowHeight="234950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47FCBB-692C-43B7-8FAD-F59906A1E9B1}" name="Tabulka1" displayName="Tabulka1" ref="A1:F145" totalsRowShown="0" headerRowDxfId="3">
  <autoFilter ref="A1:F145" xr:uid="{E447FCBB-692C-43B7-8FAD-F59906A1E9B1}"/>
  <tableColumns count="6">
    <tableColumn id="1" xr3:uid="{2DE2D4FB-6C7F-49E2-B97F-1EC119940C8C}" name="Segment"/>
    <tableColumn id="2" xr3:uid="{50ED2624-A472-4323-A3E2-A2A21ED2DE74}" name="Year"/>
    <tableColumn id="3" xr3:uid="{39789B40-1F2D-4402-84ED-51E86B394AAD}" name="Month"/>
    <tableColumn id="4" xr3:uid="{6D7F2A93-42AA-4DAA-B5B8-D418A2E03A10}" name="Cost" dataDxfId="2"/>
    <tableColumn id="5" xr3:uid="{23BA5A4F-982C-46F6-A7DD-112AA4CED037}" name="Price" dataDxfId="1"/>
    <tableColumn id="6" xr3:uid="{450D191C-D463-46A2-98A8-1E5A6114B2B4}" name="Datum" dataDxfId="0">
      <calculatedColumnFormula>DATE(Tabulka1[[#This Row],[Year]],Tabulka1[[#This Row],[Month]],"01")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xmlns:mc="http://schemas.openxmlformats.org/markup-compatibility/2006" xmlns:xr10="http://schemas.microsoft.com/office/spreadsheetml/2016/revision10" mc:Ignorable="xr10" name="Nativní_časová_osa_Datum" xr10:uid="{133CAD2C-C415-4EDF-888D-8D8868282910}" sourceName="Datum">
  <pivotTables>
    <pivotTable tabId="16" name="Kontingenční tabulka1"/>
  </pivotTables>
  <state minimalRefreshVersion="6" lastRefreshVersion="6" pivotCacheId="1827729590" filterType="dateBetween">
    <selection startDate="2014-02-01T00:00:00" endDate="2014-11-30T00:00:00"/>
    <bounds startDate="2014-01-01T00:00:00" endDate="2016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xmlns:xr10="http://schemas.microsoft.com/office/spreadsheetml/2016/revision10" mc:Ignorable="x xr10">
  <timeline name="Datum" xr10:uid="{53DCC6FD-3B5D-4AE0-A912-0781E8F80224}" cache="Nativní_časová_osa_Datum" caption="Datum" level="2" selectionLevel="2" scrollPosition="2014-01-01T00:00:00"/>
</timeline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3.xml"/><Relationship Id="rId5" Type="http://schemas.microsoft.com/office/2011/relationships/timeline" Target="../timelines/timeline1.xml"/><Relationship Id="rId4" Type="http://schemas.microsoft.com/office/2007/relationships/slicer" Target="../slicers/slicer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F52BB1-9997-499B-8E56-5883BB59CE66}">
  <sheetPr codeName="List1">
    <tabColor theme="5"/>
  </sheetPr>
  <dimension ref="A1:E240"/>
  <sheetViews>
    <sheetView tabSelected="1" workbookViewId="0">
      <pane ySplit="1" topLeftCell="A2" activePane="bottomLeft" state="frozen"/>
      <selection pane="bottomLeft" activeCell="H6" sqref="H6"/>
    </sheetView>
  </sheetViews>
  <sheetFormatPr defaultRowHeight="14.5" x14ac:dyDescent="0.35"/>
  <cols>
    <col min="1" max="5" width="12.6328125" customWidth="1"/>
    <col min="8" max="8" width="12" bestFit="1" customWidth="1"/>
    <col min="9" max="9" width="13.453125" bestFit="1" customWidth="1"/>
    <col min="10" max="10" width="12" bestFit="1" customWidth="1"/>
    <col min="13" max="13" width="16.36328125" customWidth="1"/>
  </cols>
  <sheetData>
    <row r="1" spans="1:5" x14ac:dyDescent="0.35">
      <c r="A1" s="6" t="s">
        <v>0</v>
      </c>
      <c r="B1" s="6" t="s">
        <v>17</v>
      </c>
      <c r="C1" s="6" t="s">
        <v>18</v>
      </c>
      <c r="D1" s="6" t="s">
        <v>15</v>
      </c>
      <c r="E1" s="6" t="s">
        <v>1</v>
      </c>
    </row>
    <row r="2" spans="1:5" x14ac:dyDescent="0.35">
      <c r="A2" t="s">
        <v>7</v>
      </c>
      <c r="B2">
        <v>2014</v>
      </c>
      <c r="C2">
        <v>1</v>
      </c>
      <c r="D2" s="5">
        <v>713746.47750000097</v>
      </c>
      <c r="E2" s="5">
        <v>801850.4425</v>
      </c>
    </row>
    <row r="3" spans="1:5" x14ac:dyDescent="0.35">
      <c r="A3" t="s">
        <v>8</v>
      </c>
      <c r="B3">
        <v>2014</v>
      </c>
      <c r="C3">
        <v>1</v>
      </c>
      <c r="D3" s="5">
        <v>1842463.5600000101</v>
      </c>
      <c r="E3" s="5">
        <v>1900758.5050000099</v>
      </c>
    </row>
    <row r="4" spans="1:5" x14ac:dyDescent="0.35">
      <c r="A4" t="s">
        <v>5</v>
      </c>
      <c r="B4">
        <v>2014</v>
      </c>
      <c r="C4">
        <v>1</v>
      </c>
      <c r="D4" s="5">
        <v>1190683.6725000001</v>
      </c>
      <c r="E4" s="5">
        <v>1260783.9975000001</v>
      </c>
    </row>
    <row r="5" spans="1:5" x14ac:dyDescent="0.35">
      <c r="A5" t="s">
        <v>3</v>
      </c>
      <c r="B5">
        <v>2014</v>
      </c>
      <c r="C5">
        <v>1</v>
      </c>
      <c r="D5" s="5">
        <v>6217925.80499963</v>
      </c>
      <c r="E5" s="5">
        <v>3523350.6049999199</v>
      </c>
    </row>
    <row r="6" spans="1:5" x14ac:dyDescent="0.35">
      <c r="A6" t="s">
        <v>6</v>
      </c>
      <c r="B6">
        <v>2014</v>
      </c>
      <c r="C6">
        <v>1</v>
      </c>
      <c r="D6" s="5">
        <v>546112.875</v>
      </c>
      <c r="E6" s="5">
        <v>1576860.8625</v>
      </c>
    </row>
    <row r="7" spans="1:5" x14ac:dyDescent="0.35">
      <c r="A7" t="s">
        <v>2</v>
      </c>
      <c r="B7">
        <v>2014</v>
      </c>
      <c r="C7">
        <v>1</v>
      </c>
      <c r="D7" s="5">
        <v>206878.14</v>
      </c>
      <c r="E7" s="5">
        <v>190722.60416666599</v>
      </c>
    </row>
    <row r="8" spans="1:5" x14ac:dyDescent="0.35">
      <c r="A8" t="s">
        <v>4</v>
      </c>
      <c r="B8">
        <v>2014</v>
      </c>
      <c r="C8">
        <v>1</v>
      </c>
      <c r="D8" s="5">
        <v>752556.73500000103</v>
      </c>
      <c r="E8" s="5">
        <v>1137674.7475000001</v>
      </c>
    </row>
    <row r="9" spans="1:5" x14ac:dyDescent="0.35">
      <c r="A9" t="s">
        <v>9</v>
      </c>
      <c r="B9">
        <v>2014</v>
      </c>
      <c r="C9">
        <v>1</v>
      </c>
      <c r="D9" s="5">
        <v>183239.91</v>
      </c>
      <c r="E9" s="5">
        <v>288661.45</v>
      </c>
    </row>
    <row r="10" spans="1:5" x14ac:dyDescent="0.35">
      <c r="A10" t="s">
        <v>7</v>
      </c>
      <c r="B10">
        <v>2014</v>
      </c>
      <c r="C10">
        <v>2</v>
      </c>
      <c r="D10" s="5">
        <v>839257.44000000099</v>
      </c>
      <c r="E10" s="5">
        <v>989518.09</v>
      </c>
    </row>
    <row r="11" spans="1:5" x14ac:dyDescent="0.35">
      <c r="A11" t="s">
        <v>8</v>
      </c>
      <c r="B11">
        <v>2014</v>
      </c>
      <c r="C11">
        <v>2</v>
      </c>
      <c r="D11" s="5">
        <v>2662670.7450000201</v>
      </c>
      <c r="E11" s="5">
        <v>2844334.8500000099</v>
      </c>
    </row>
    <row r="12" spans="1:5" x14ac:dyDescent="0.35">
      <c r="A12" t="s">
        <v>5</v>
      </c>
      <c r="B12">
        <v>2014</v>
      </c>
      <c r="C12">
        <v>2</v>
      </c>
      <c r="D12" s="5">
        <v>1631274.0149999999</v>
      </c>
      <c r="E12" s="5">
        <v>1837779.6725000001</v>
      </c>
    </row>
    <row r="13" spans="1:5" x14ac:dyDescent="0.35">
      <c r="A13" t="s">
        <v>3</v>
      </c>
      <c r="B13">
        <v>2014</v>
      </c>
      <c r="C13">
        <v>2</v>
      </c>
      <c r="D13" s="5">
        <v>8578084.0949993599</v>
      </c>
      <c r="E13" s="5">
        <v>5006514.1524999496</v>
      </c>
    </row>
    <row r="14" spans="1:5" x14ac:dyDescent="0.35">
      <c r="A14" t="s">
        <v>6</v>
      </c>
      <c r="B14">
        <v>2014</v>
      </c>
      <c r="C14">
        <v>2</v>
      </c>
      <c r="D14" s="5">
        <v>639066.75</v>
      </c>
      <c r="E14" s="5">
        <v>1684376.9650000001</v>
      </c>
    </row>
    <row r="15" spans="1:5" x14ac:dyDescent="0.35">
      <c r="A15" t="s">
        <v>2</v>
      </c>
      <c r="B15">
        <v>2014</v>
      </c>
      <c r="C15">
        <v>2</v>
      </c>
      <c r="D15" s="5">
        <v>244237.45499999999</v>
      </c>
      <c r="E15" s="5">
        <v>226709.23333333299</v>
      </c>
    </row>
    <row r="16" spans="1:5" x14ac:dyDescent="0.35">
      <c r="A16" t="s">
        <v>4</v>
      </c>
      <c r="B16">
        <v>2014</v>
      </c>
      <c r="C16">
        <v>2</v>
      </c>
      <c r="D16" s="5">
        <v>842196.02250000194</v>
      </c>
      <c r="E16" s="5">
        <v>1272301.79</v>
      </c>
    </row>
    <row r="17" spans="1:5" x14ac:dyDescent="0.35">
      <c r="A17" t="s">
        <v>9</v>
      </c>
      <c r="B17">
        <v>2014</v>
      </c>
      <c r="C17">
        <v>2</v>
      </c>
      <c r="D17" s="5">
        <v>216609.12</v>
      </c>
      <c r="E17" s="5">
        <v>343312.57250000001</v>
      </c>
    </row>
    <row r="18" spans="1:5" x14ac:dyDescent="0.35">
      <c r="A18" t="s">
        <v>7</v>
      </c>
      <c r="B18">
        <v>2014</v>
      </c>
      <c r="C18">
        <v>3</v>
      </c>
      <c r="D18" s="5">
        <v>1369670.085</v>
      </c>
      <c r="E18" s="5">
        <v>1698134.79</v>
      </c>
    </row>
    <row r="19" spans="1:5" x14ac:dyDescent="0.35">
      <c r="A19" t="s">
        <v>8</v>
      </c>
      <c r="B19">
        <v>2014</v>
      </c>
      <c r="C19">
        <v>3</v>
      </c>
      <c r="D19" s="5">
        <v>5055709.6275000302</v>
      </c>
      <c r="E19" s="5">
        <v>5924818.9750000099</v>
      </c>
    </row>
    <row r="20" spans="1:5" x14ac:dyDescent="0.35">
      <c r="A20" t="s">
        <v>5</v>
      </c>
      <c r="B20">
        <v>2014</v>
      </c>
      <c r="C20">
        <v>3</v>
      </c>
      <c r="D20" s="5">
        <v>3025383.0075000101</v>
      </c>
      <c r="E20" s="5">
        <v>3464570.3975000102</v>
      </c>
    </row>
    <row r="21" spans="1:5" x14ac:dyDescent="0.35">
      <c r="A21" t="s">
        <v>3</v>
      </c>
      <c r="B21">
        <v>2014</v>
      </c>
      <c r="C21">
        <v>3</v>
      </c>
      <c r="D21" s="5">
        <v>13901808.1649988</v>
      </c>
      <c r="E21" s="5">
        <v>8212518.1900001001</v>
      </c>
    </row>
    <row r="22" spans="1:5" x14ac:dyDescent="0.35">
      <c r="A22" t="s">
        <v>6</v>
      </c>
      <c r="B22">
        <v>2014</v>
      </c>
      <c r="C22">
        <v>3</v>
      </c>
      <c r="D22" s="5">
        <v>1065548.9250000101</v>
      </c>
      <c r="E22" s="5">
        <v>2956687.7675000099</v>
      </c>
    </row>
    <row r="23" spans="1:5" x14ac:dyDescent="0.35">
      <c r="A23" t="s">
        <v>2</v>
      </c>
      <c r="B23">
        <v>2014</v>
      </c>
      <c r="C23">
        <v>3</v>
      </c>
      <c r="D23" s="5">
        <v>592492.89749999996</v>
      </c>
      <c r="E23" s="5">
        <v>540383.4325</v>
      </c>
    </row>
    <row r="24" spans="1:5" x14ac:dyDescent="0.35">
      <c r="A24" t="s">
        <v>4</v>
      </c>
      <c r="B24">
        <v>2014</v>
      </c>
      <c r="C24">
        <v>3</v>
      </c>
      <c r="D24" s="5">
        <v>1308841.4325000099</v>
      </c>
      <c r="E24" s="5">
        <v>1947998.2950000099</v>
      </c>
    </row>
    <row r="25" spans="1:5" x14ac:dyDescent="0.35">
      <c r="A25" t="s">
        <v>9</v>
      </c>
      <c r="B25">
        <v>2014</v>
      </c>
      <c r="C25">
        <v>3</v>
      </c>
      <c r="D25" s="5">
        <v>351854.58</v>
      </c>
      <c r="E25" s="5">
        <v>580977.362499999</v>
      </c>
    </row>
    <row r="26" spans="1:5" x14ac:dyDescent="0.35">
      <c r="A26" t="s">
        <v>7</v>
      </c>
      <c r="B26">
        <v>2014</v>
      </c>
      <c r="C26">
        <v>4</v>
      </c>
      <c r="D26" s="5">
        <v>1687433.1075000099</v>
      </c>
      <c r="E26" s="5">
        <v>2039123.0075000001</v>
      </c>
    </row>
    <row r="27" spans="1:5" x14ac:dyDescent="0.35">
      <c r="A27" t="s">
        <v>8</v>
      </c>
      <c r="B27">
        <v>2014</v>
      </c>
      <c r="C27">
        <v>4</v>
      </c>
      <c r="D27" s="5">
        <v>6335562.8175000399</v>
      </c>
      <c r="E27" s="5">
        <v>7102113.3000000101</v>
      </c>
    </row>
    <row r="28" spans="1:5" x14ac:dyDescent="0.35">
      <c r="A28" t="s">
        <v>5</v>
      </c>
      <c r="B28">
        <v>2014</v>
      </c>
      <c r="C28">
        <v>4</v>
      </c>
      <c r="D28" s="5">
        <v>3701775.4725000099</v>
      </c>
      <c r="E28" s="5">
        <v>4188768.5250000199</v>
      </c>
    </row>
    <row r="29" spans="1:5" x14ac:dyDescent="0.35">
      <c r="A29" t="s">
        <v>3</v>
      </c>
      <c r="B29">
        <v>2014</v>
      </c>
      <c r="C29">
        <v>4</v>
      </c>
      <c r="D29" s="5">
        <v>15870632.1374986</v>
      </c>
      <c r="E29" s="5">
        <v>9496151.8450001497</v>
      </c>
    </row>
    <row r="30" spans="1:5" x14ac:dyDescent="0.35">
      <c r="A30" t="s">
        <v>6</v>
      </c>
      <c r="B30">
        <v>2014</v>
      </c>
      <c r="C30">
        <v>4</v>
      </c>
      <c r="D30" s="5">
        <v>1205537.76000001</v>
      </c>
      <c r="E30" s="5">
        <v>3569795.13750001</v>
      </c>
    </row>
    <row r="31" spans="1:5" x14ac:dyDescent="0.35">
      <c r="A31" t="s">
        <v>2</v>
      </c>
      <c r="B31">
        <v>2014</v>
      </c>
      <c r="C31">
        <v>4</v>
      </c>
      <c r="D31" s="5">
        <v>818291.51249999995</v>
      </c>
      <c r="E31" s="5">
        <v>750467.23750000005</v>
      </c>
    </row>
    <row r="32" spans="1:5" x14ac:dyDescent="0.35">
      <c r="A32" t="s">
        <v>4</v>
      </c>
      <c r="B32">
        <v>2014</v>
      </c>
      <c r="C32">
        <v>4</v>
      </c>
      <c r="D32" s="5">
        <v>1248805.47750001</v>
      </c>
      <c r="E32" s="5">
        <v>1841122.6625000101</v>
      </c>
    </row>
    <row r="33" spans="1:5" x14ac:dyDescent="0.35">
      <c r="A33" t="s">
        <v>9</v>
      </c>
      <c r="B33">
        <v>2014</v>
      </c>
      <c r="C33">
        <v>4</v>
      </c>
      <c r="D33" s="5">
        <v>557793.86249999795</v>
      </c>
      <c r="E33" s="5">
        <v>879841.97499999905</v>
      </c>
    </row>
    <row r="34" spans="1:5" x14ac:dyDescent="0.35">
      <c r="A34" t="s">
        <v>7</v>
      </c>
      <c r="B34">
        <v>2014</v>
      </c>
      <c r="C34">
        <v>5</v>
      </c>
      <c r="D34" s="5">
        <v>1635593.4000000099</v>
      </c>
      <c r="E34" s="5">
        <v>1942939.8274999999</v>
      </c>
    </row>
    <row r="35" spans="1:5" x14ac:dyDescent="0.35">
      <c r="A35" t="s">
        <v>8</v>
      </c>
      <c r="B35">
        <v>2014</v>
      </c>
      <c r="C35">
        <v>5</v>
      </c>
      <c r="D35" s="5">
        <v>6768420.4875000603</v>
      </c>
      <c r="E35" s="5">
        <v>7805139.2174999798</v>
      </c>
    </row>
    <row r="36" spans="1:5" x14ac:dyDescent="0.35">
      <c r="A36" t="s">
        <v>5</v>
      </c>
      <c r="B36">
        <v>2014</v>
      </c>
      <c r="C36">
        <v>5</v>
      </c>
      <c r="D36" s="5">
        <v>4204515.4200000102</v>
      </c>
      <c r="E36" s="5">
        <v>34384553.822499998</v>
      </c>
    </row>
    <row r="37" spans="1:5" x14ac:dyDescent="0.35">
      <c r="A37" t="s">
        <v>3</v>
      </c>
      <c r="B37">
        <v>2014</v>
      </c>
      <c r="C37">
        <v>5</v>
      </c>
      <c r="D37" s="5">
        <v>16233284.444998501</v>
      </c>
      <c r="E37" s="5">
        <v>9379456.4500001799</v>
      </c>
    </row>
    <row r="38" spans="1:5" x14ac:dyDescent="0.35">
      <c r="A38" t="s">
        <v>6</v>
      </c>
      <c r="B38">
        <v>2014</v>
      </c>
      <c r="C38">
        <v>5</v>
      </c>
      <c r="D38" s="5">
        <v>1116023.2650000099</v>
      </c>
      <c r="E38" s="5">
        <v>3104880.3150000102</v>
      </c>
    </row>
    <row r="39" spans="1:5" x14ac:dyDescent="0.35">
      <c r="A39" t="s">
        <v>2</v>
      </c>
      <c r="B39">
        <v>2014</v>
      </c>
      <c r="C39">
        <v>5</v>
      </c>
      <c r="D39" s="5">
        <v>881081.67000000097</v>
      </c>
      <c r="E39" s="5">
        <v>779063.5575</v>
      </c>
    </row>
    <row r="40" spans="1:5" x14ac:dyDescent="0.35">
      <c r="A40" t="s">
        <v>4</v>
      </c>
      <c r="B40">
        <v>2014</v>
      </c>
      <c r="C40">
        <v>5</v>
      </c>
      <c r="D40" s="5">
        <v>1186859.0475000101</v>
      </c>
      <c r="E40" s="5">
        <v>1595434.2575000101</v>
      </c>
    </row>
    <row r="41" spans="1:5" x14ac:dyDescent="0.35">
      <c r="A41" t="s">
        <v>9</v>
      </c>
      <c r="B41">
        <v>2014</v>
      </c>
      <c r="C41">
        <v>5</v>
      </c>
      <c r="D41" s="5">
        <v>606922.73249999702</v>
      </c>
      <c r="E41" s="5">
        <v>937286.60499999905</v>
      </c>
    </row>
    <row r="42" spans="1:5" x14ac:dyDescent="0.35">
      <c r="A42" t="s">
        <v>7</v>
      </c>
      <c r="B42">
        <v>2014</v>
      </c>
      <c r="C42">
        <v>6</v>
      </c>
      <c r="D42" s="5">
        <v>1315106.52</v>
      </c>
      <c r="E42" s="5">
        <v>1655130.38</v>
      </c>
    </row>
    <row r="43" spans="1:5" x14ac:dyDescent="0.35">
      <c r="A43" t="s">
        <v>8</v>
      </c>
      <c r="B43">
        <v>2014</v>
      </c>
      <c r="C43">
        <v>6</v>
      </c>
      <c r="D43" s="5">
        <v>5789036.7675000299</v>
      </c>
      <c r="E43" s="5">
        <v>6385138.6175000099</v>
      </c>
    </row>
    <row r="44" spans="1:5" x14ac:dyDescent="0.35">
      <c r="A44" t="s">
        <v>5</v>
      </c>
      <c r="B44">
        <v>2014</v>
      </c>
      <c r="C44">
        <v>6</v>
      </c>
      <c r="D44" s="5">
        <v>3257343.07500001</v>
      </c>
      <c r="E44" s="5">
        <v>25863010.597500101</v>
      </c>
    </row>
    <row r="45" spans="1:5" x14ac:dyDescent="0.35">
      <c r="A45" t="s">
        <v>3</v>
      </c>
      <c r="B45">
        <v>2014</v>
      </c>
      <c r="C45">
        <v>6</v>
      </c>
      <c r="D45" s="5">
        <v>14594771.6249987</v>
      </c>
      <c r="E45" s="5">
        <v>8360542.7975001195</v>
      </c>
    </row>
    <row r="46" spans="1:5" x14ac:dyDescent="0.35">
      <c r="A46" t="s">
        <v>6</v>
      </c>
      <c r="B46">
        <v>2014</v>
      </c>
      <c r="C46">
        <v>6</v>
      </c>
      <c r="D46" s="5">
        <v>1022650.65000001</v>
      </c>
      <c r="E46" s="5">
        <v>2763240.46</v>
      </c>
    </row>
    <row r="47" spans="1:5" x14ac:dyDescent="0.35">
      <c r="A47" t="s">
        <v>2</v>
      </c>
      <c r="B47">
        <v>2014</v>
      </c>
      <c r="C47">
        <v>6</v>
      </c>
      <c r="D47" s="5">
        <v>674417.83499999996</v>
      </c>
      <c r="E47" s="5">
        <v>627580.29249999905</v>
      </c>
    </row>
    <row r="48" spans="1:5" x14ac:dyDescent="0.35">
      <c r="A48" t="s">
        <v>4</v>
      </c>
      <c r="B48">
        <v>2014</v>
      </c>
      <c r="C48">
        <v>6</v>
      </c>
      <c r="D48" s="5">
        <v>1155262.76250001</v>
      </c>
      <c r="E48" s="5">
        <v>1454572.2225000099</v>
      </c>
    </row>
    <row r="49" spans="1:5" x14ac:dyDescent="0.35">
      <c r="A49" t="s">
        <v>9</v>
      </c>
      <c r="B49">
        <v>2014</v>
      </c>
      <c r="C49">
        <v>6</v>
      </c>
      <c r="D49" s="5">
        <v>627201.74999999697</v>
      </c>
      <c r="E49" s="5">
        <v>996023.46250000002</v>
      </c>
    </row>
    <row r="50" spans="1:5" x14ac:dyDescent="0.35">
      <c r="A50" t="s">
        <v>7</v>
      </c>
      <c r="B50">
        <v>2014</v>
      </c>
      <c r="C50">
        <v>7</v>
      </c>
      <c r="D50" s="5">
        <v>780019.48499999999</v>
      </c>
      <c r="E50" s="5">
        <v>1069620.0649999999</v>
      </c>
    </row>
    <row r="51" spans="1:5" x14ac:dyDescent="0.35">
      <c r="A51" t="s">
        <v>8</v>
      </c>
      <c r="B51">
        <v>2014</v>
      </c>
      <c r="C51">
        <v>7</v>
      </c>
      <c r="D51" s="5">
        <v>6985837.8975000996</v>
      </c>
      <c r="E51" s="5">
        <v>8960622.2083332594</v>
      </c>
    </row>
    <row r="52" spans="1:5" x14ac:dyDescent="0.35">
      <c r="A52" t="s">
        <v>5</v>
      </c>
      <c r="B52">
        <v>2014</v>
      </c>
      <c r="C52">
        <v>7</v>
      </c>
      <c r="D52" s="5">
        <v>3396032.5875000199</v>
      </c>
      <c r="E52" s="5">
        <v>4240749.92750003</v>
      </c>
    </row>
    <row r="53" spans="1:5" x14ac:dyDescent="0.35">
      <c r="A53" t="s">
        <v>3</v>
      </c>
      <c r="B53">
        <v>2014</v>
      </c>
      <c r="C53">
        <v>7</v>
      </c>
      <c r="D53" s="5">
        <v>9106938.9599998109</v>
      </c>
      <c r="E53" s="5">
        <v>6971548.0249999398</v>
      </c>
    </row>
    <row r="54" spans="1:5" x14ac:dyDescent="0.35">
      <c r="A54" t="s">
        <v>6</v>
      </c>
      <c r="B54">
        <v>2014</v>
      </c>
      <c r="C54">
        <v>7</v>
      </c>
      <c r="D54" s="5">
        <v>1959831.93000004</v>
      </c>
      <c r="E54" s="5">
        <v>4968917.9050000096</v>
      </c>
    </row>
    <row r="55" spans="1:5" x14ac:dyDescent="0.35">
      <c r="A55" t="s">
        <v>2</v>
      </c>
      <c r="B55">
        <v>2014</v>
      </c>
      <c r="C55">
        <v>7</v>
      </c>
      <c r="D55" s="5">
        <v>403361.59499999898</v>
      </c>
      <c r="E55" s="5">
        <v>395689.61749999999</v>
      </c>
    </row>
    <row r="56" spans="1:5" x14ac:dyDescent="0.35">
      <c r="A56" t="s">
        <v>4</v>
      </c>
      <c r="B56">
        <v>2014</v>
      </c>
      <c r="C56">
        <v>7</v>
      </c>
      <c r="D56" s="5">
        <v>423322.304999999</v>
      </c>
      <c r="E56" s="5">
        <v>706607.900000002</v>
      </c>
    </row>
    <row r="57" spans="1:5" x14ac:dyDescent="0.35">
      <c r="A57" t="s">
        <v>9</v>
      </c>
      <c r="B57">
        <v>2014</v>
      </c>
      <c r="C57">
        <v>7</v>
      </c>
      <c r="D57" s="5">
        <v>654760.04999999702</v>
      </c>
      <c r="E57" s="5">
        <v>1235154.19000001</v>
      </c>
    </row>
    <row r="58" spans="1:5" x14ac:dyDescent="0.35">
      <c r="A58" t="s">
        <v>7</v>
      </c>
      <c r="B58">
        <v>2014</v>
      </c>
      <c r="C58">
        <v>8</v>
      </c>
      <c r="D58" s="5">
        <v>749416.29</v>
      </c>
      <c r="E58" s="5">
        <v>1039757.02</v>
      </c>
    </row>
    <row r="59" spans="1:5" x14ac:dyDescent="0.35">
      <c r="A59" t="s">
        <v>8</v>
      </c>
      <c r="B59">
        <v>2014</v>
      </c>
      <c r="C59">
        <v>8</v>
      </c>
      <c r="D59" s="5">
        <v>6834828.2100000903</v>
      </c>
      <c r="E59" s="5">
        <v>8432002.7724999692</v>
      </c>
    </row>
    <row r="60" spans="1:5" x14ac:dyDescent="0.35">
      <c r="A60" t="s">
        <v>5</v>
      </c>
      <c r="B60">
        <v>2014</v>
      </c>
      <c r="C60">
        <v>8</v>
      </c>
      <c r="D60" s="5">
        <v>2858197.3875000202</v>
      </c>
      <c r="E60" s="5">
        <v>3295792.9325000201</v>
      </c>
    </row>
    <row r="61" spans="1:5" x14ac:dyDescent="0.35">
      <c r="A61" t="s">
        <v>3</v>
      </c>
      <c r="B61">
        <v>2014</v>
      </c>
      <c r="C61">
        <v>8</v>
      </c>
      <c r="D61" s="5">
        <v>10066718.864999801</v>
      </c>
      <c r="E61" s="5">
        <v>7039152.06249996</v>
      </c>
    </row>
    <row r="62" spans="1:5" x14ac:dyDescent="0.35">
      <c r="A62" t="s">
        <v>6</v>
      </c>
      <c r="B62">
        <v>2014</v>
      </c>
      <c r="C62">
        <v>8</v>
      </c>
      <c r="D62" s="5">
        <v>2039422.2450000399</v>
      </c>
      <c r="E62" s="5">
        <v>4894286.2725</v>
      </c>
    </row>
    <row r="63" spans="1:5" x14ac:dyDescent="0.35">
      <c r="A63" t="s">
        <v>2</v>
      </c>
      <c r="B63">
        <v>2014</v>
      </c>
      <c r="C63">
        <v>8</v>
      </c>
      <c r="D63" s="5">
        <v>371400.96000000002</v>
      </c>
      <c r="E63" s="5">
        <v>383620.183333333</v>
      </c>
    </row>
    <row r="64" spans="1:5" x14ac:dyDescent="0.35">
      <c r="A64" t="s">
        <v>4</v>
      </c>
      <c r="B64">
        <v>2014</v>
      </c>
      <c r="C64">
        <v>8</v>
      </c>
      <c r="D64" s="5">
        <v>412231.41749999899</v>
      </c>
      <c r="E64" s="5">
        <v>690032.56000000203</v>
      </c>
    </row>
    <row r="65" spans="1:5" x14ac:dyDescent="0.35">
      <c r="A65" t="s">
        <v>9</v>
      </c>
      <c r="B65">
        <v>2014</v>
      </c>
      <c r="C65">
        <v>8</v>
      </c>
      <c r="D65" s="5">
        <v>603759.86999999697</v>
      </c>
      <c r="E65" s="5">
        <v>1057311.7250000001</v>
      </c>
    </row>
    <row r="66" spans="1:5" x14ac:dyDescent="0.35">
      <c r="A66" t="s">
        <v>7</v>
      </c>
      <c r="B66">
        <v>2014</v>
      </c>
      <c r="C66">
        <v>9</v>
      </c>
      <c r="D66" s="5">
        <v>674819.40749999997</v>
      </c>
      <c r="E66" s="5">
        <v>904871.34250000201</v>
      </c>
    </row>
    <row r="67" spans="1:5" x14ac:dyDescent="0.35">
      <c r="A67" t="s">
        <v>8</v>
      </c>
      <c r="B67">
        <v>2014</v>
      </c>
      <c r="C67">
        <v>9</v>
      </c>
      <c r="D67" s="5">
        <v>4932751.0575000402</v>
      </c>
      <c r="E67" s="5">
        <v>5825640.4983333098</v>
      </c>
    </row>
    <row r="68" spans="1:5" x14ac:dyDescent="0.35">
      <c r="A68" t="s">
        <v>5</v>
      </c>
      <c r="B68">
        <v>2014</v>
      </c>
      <c r="C68">
        <v>9</v>
      </c>
      <c r="D68" s="5">
        <v>2814882.31500002</v>
      </c>
      <c r="E68" s="5">
        <v>2845878.86</v>
      </c>
    </row>
    <row r="69" spans="1:5" x14ac:dyDescent="0.35">
      <c r="A69" t="s">
        <v>3</v>
      </c>
      <c r="B69">
        <v>2014</v>
      </c>
      <c r="C69">
        <v>9</v>
      </c>
      <c r="D69" s="5">
        <v>7255174.9200000502</v>
      </c>
      <c r="E69" s="5">
        <v>4931185.7324999897</v>
      </c>
    </row>
    <row r="70" spans="1:5" x14ac:dyDescent="0.35">
      <c r="A70" t="s">
        <v>6</v>
      </c>
      <c r="B70">
        <v>2014</v>
      </c>
      <c r="C70">
        <v>9</v>
      </c>
      <c r="D70" s="5">
        <v>1859544.0150000299</v>
      </c>
      <c r="E70" s="5">
        <v>4513723.0750000104</v>
      </c>
    </row>
    <row r="71" spans="1:5" x14ac:dyDescent="0.35">
      <c r="A71" t="s">
        <v>2</v>
      </c>
      <c r="B71">
        <v>2014</v>
      </c>
      <c r="C71">
        <v>9</v>
      </c>
      <c r="D71" s="5">
        <v>334885.58250000002</v>
      </c>
      <c r="E71" s="5">
        <v>353398.15749999997</v>
      </c>
    </row>
    <row r="72" spans="1:5" x14ac:dyDescent="0.35">
      <c r="A72" t="s">
        <v>4</v>
      </c>
      <c r="B72">
        <v>2014</v>
      </c>
      <c r="C72">
        <v>9</v>
      </c>
      <c r="D72" s="5">
        <v>476604.50250000099</v>
      </c>
      <c r="E72" s="5">
        <v>819371.032500003</v>
      </c>
    </row>
    <row r="73" spans="1:5" x14ac:dyDescent="0.35">
      <c r="A73" t="s">
        <v>9</v>
      </c>
      <c r="B73">
        <v>2014</v>
      </c>
      <c r="C73">
        <v>9</v>
      </c>
      <c r="D73" s="5">
        <v>492134.474999998</v>
      </c>
      <c r="E73" s="5">
        <v>828879.43000000098</v>
      </c>
    </row>
    <row r="74" spans="1:5" x14ac:dyDescent="0.35">
      <c r="A74" t="s">
        <v>7</v>
      </c>
      <c r="B74">
        <v>2014</v>
      </c>
      <c r="C74">
        <v>10</v>
      </c>
      <c r="D74" s="5">
        <v>502728.02999999898</v>
      </c>
      <c r="E74" s="5">
        <v>648479.72</v>
      </c>
    </row>
    <row r="75" spans="1:5" x14ac:dyDescent="0.35">
      <c r="A75" t="s">
        <v>8</v>
      </c>
      <c r="B75">
        <v>2014</v>
      </c>
      <c r="C75">
        <v>10</v>
      </c>
      <c r="D75" s="5">
        <v>3420668.8425000198</v>
      </c>
      <c r="E75" s="5">
        <v>4140892.3266666601</v>
      </c>
    </row>
    <row r="76" spans="1:5" x14ac:dyDescent="0.35">
      <c r="A76" t="s">
        <v>5</v>
      </c>
      <c r="B76">
        <v>2014</v>
      </c>
      <c r="C76">
        <v>10</v>
      </c>
      <c r="D76" s="5">
        <v>2720112.3075000299</v>
      </c>
      <c r="E76" s="5">
        <v>3043843.5924999798</v>
      </c>
    </row>
    <row r="77" spans="1:5" x14ac:dyDescent="0.35">
      <c r="A77" t="s">
        <v>3</v>
      </c>
      <c r="B77">
        <v>2014</v>
      </c>
      <c r="C77">
        <v>10</v>
      </c>
      <c r="D77" s="5">
        <v>5332756.17000004</v>
      </c>
      <c r="E77" s="5">
        <v>3505272.2050000001</v>
      </c>
    </row>
    <row r="78" spans="1:5" x14ac:dyDescent="0.35">
      <c r="A78" t="s">
        <v>6</v>
      </c>
      <c r="B78">
        <v>2014</v>
      </c>
      <c r="C78">
        <v>10</v>
      </c>
      <c r="D78" s="5">
        <v>1529802.3300000101</v>
      </c>
      <c r="E78" s="5">
        <v>3640320.1275000102</v>
      </c>
    </row>
    <row r="79" spans="1:5" x14ac:dyDescent="0.35">
      <c r="A79" t="s">
        <v>2</v>
      </c>
      <c r="B79">
        <v>2014</v>
      </c>
      <c r="C79">
        <v>10</v>
      </c>
      <c r="D79" s="5">
        <v>258427.155</v>
      </c>
      <c r="E79" s="5">
        <v>265535.005</v>
      </c>
    </row>
    <row r="80" spans="1:5" x14ac:dyDescent="0.35">
      <c r="A80" t="s">
        <v>4</v>
      </c>
      <c r="B80">
        <v>2014</v>
      </c>
      <c r="C80">
        <v>10</v>
      </c>
      <c r="D80" s="5">
        <v>459403.40250000003</v>
      </c>
      <c r="E80" s="5">
        <v>764714.45250000304</v>
      </c>
    </row>
    <row r="81" spans="1:5" x14ac:dyDescent="0.35">
      <c r="A81" t="s">
        <v>9</v>
      </c>
      <c r="B81">
        <v>2014</v>
      </c>
      <c r="C81">
        <v>10</v>
      </c>
      <c r="D81" s="5">
        <v>352406.19750000001</v>
      </c>
      <c r="E81" s="5">
        <v>607490.07999999996</v>
      </c>
    </row>
    <row r="82" spans="1:5" x14ac:dyDescent="0.35">
      <c r="A82" t="s">
        <v>7</v>
      </c>
      <c r="B82">
        <v>2014</v>
      </c>
      <c r="C82">
        <v>11</v>
      </c>
      <c r="D82" s="5">
        <v>381508.9425</v>
      </c>
      <c r="E82" s="5">
        <v>488149.255</v>
      </c>
    </row>
    <row r="83" spans="1:5" x14ac:dyDescent="0.35">
      <c r="A83" t="s">
        <v>8</v>
      </c>
      <c r="B83">
        <v>2014</v>
      </c>
      <c r="C83">
        <v>11</v>
      </c>
      <c r="D83" s="5">
        <v>2578936.8675000202</v>
      </c>
      <c r="E83" s="5">
        <v>3123508.8658333402</v>
      </c>
    </row>
    <row r="84" spans="1:5" x14ac:dyDescent="0.35">
      <c r="A84" t="s">
        <v>5</v>
      </c>
      <c r="B84">
        <v>2014</v>
      </c>
      <c r="C84">
        <v>11</v>
      </c>
      <c r="D84" s="5">
        <v>1945033.5450000099</v>
      </c>
      <c r="E84" s="5">
        <v>2206523.8325</v>
      </c>
    </row>
    <row r="85" spans="1:5" x14ac:dyDescent="0.35">
      <c r="A85" t="s">
        <v>3</v>
      </c>
      <c r="B85">
        <v>2014</v>
      </c>
      <c r="C85">
        <v>11</v>
      </c>
      <c r="D85" s="5">
        <v>4544363.8800000297</v>
      </c>
      <c r="E85" s="5">
        <v>2967631.0750000002</v>
      </c>
    </row>
    <row r="86" spans="1:5" x14ac:dyDescent="0.35">
      <c r="A86" t="s">
        <v>6</v>
      </c>
      <c r="B86">
        <v>2014</v>
      </c>
      <c r="C86">
        <v>11</v>
      </c>
      <c r="D86" s="5">
        <v>1568868.9450000201</v>
      </c>
      <c r="E86" s="5">
        <v>5139458.6975000398</v>
      </c>
    </row>
    <row r="87" spans="1:5" x14ac:dyDescent="0.35">
      <c r="A87" t="s">
        <v>2</v>
      </c>
      <c r="B87">
        <v>2014</v>
      </c>
      <c r="C87">
        <v>11</v>
      </c>
      <c r="D87" s="5">
        <v>169376.97</v>
      </c>
      <c r="E87" s="5">
        <v>146949.60250000001</v>
      </c>
    </row>
    <row r="88" spans="1:5" x14ac:dyDescent="0.35">
      <c r="A88" t="s">
        <v>4</v>
      </c>
      <c r="B88">
        <v>2014</v>
      </c>
      <c r="C88">
        <v>11</v>
      </c>
      <c r="D88" s="5">
        <v>489582.03</v>
      </c>
      <c r="E88" s="5">
        <v>780951.84000000299</v>
      </c>
    </row>
    <row r="89" spans="1:5" x14ac:dyDescent="0.35">
      <c r="A89" t="s">
        <v>9</v>
      </c>
      <c r="B89">
        <v>2014</v>
      </c>
      <c r="C89">
        <v>11</v>
      </c>
      <c r="D89" s="5">
        <v>277795.50750000001</v>
      </c>
      <c r="E89" s="5">
        <v>477449.112499999</v>
      </c>
    </row>
    <row r="90" spans="1:5" x14ac:dyDescent="0.35">
      <c r="A90" t="s">
        <v>7</v>
      </c>
      <c r="B90">
        <v>2014</v>
      </c>
      <c r="C90">
        <v>12</v>
      </c>
      <c r="D90" s="5">
        <v>391965.05249999999</v>
      </c>
      <c r="E90" s="5">
        <v>503870.59499999898</v>
      </c>
    </row>
    <row r="91" spans="1:5" x14ac:dyDescent="0.35">
      <c r="A91" t="s">
        <v>8</v>
      </c>
      <c r="B91">
        <v>2014</v>
      </c>
      <c r="C91">
        <v>12</v>
      </c>
      <c r="D91" s="5">
        <v>2359467.6525000101</v>
      </c>
      <c r="E91" s="5">
        <v>2879956.665</v>
      </c>
    </row>
    <row r="92" spans="1:5" x14ac:dyDescent="0.35">
      <c r="A92" t="s">
        <v>5</v>
      </c>
      <c r="B92">
        <v>2014</v>
      </c>
      <c r="C92">
        <v>12</v>
      </c>
      <c r="D92" s="5">
        <v>1478070.3525</v>
      </c>
      <c r="E92" s="5">
        <v>1608921.2925</v>
      </c>
    </row>
    <row r="93" spans="1:5" x14ac:dyDescent="0.35">
      <c r="A93" t="s">
        <v>3</v>
      </c>
      <c r="B93">
        <v>2014</v>
      </c>
      <c r="C93">
        <v>12</v>
      </c>
      <c r="D93" s="5">
        <v>3850626.2025000202</v>
      </c>
      <c r="E93" s="5">
        <v>2469414.2749999999</v>
      </c>
    </row>
    <row r="94" spans="1:5" x14ac:dyDescent="0.35">
      <c r="A94" t="s">
        <v>6</v>
      </c>
      <c r="B94">
        <v>2014</v>
      </c>
      <c r="C94">
        <v>12</v>
      </c>
      <c r="D94" s="5">
        <v>3008343.3450001101</v>
      </c>
      <c r="E94" s="5">
        <v>13680250.9374994</v>
      </c>
    </row>
    <row r="95" spans="1:5" x14ac:dyDescent="0.35">
      <c r="A95" t="s">
        <v>2</v>
      </c>
      <c r="B95">
        <v>2014</v>
      </c>
      <c r="C95">
        <v>12</v>
      </c>
      <c r="D95" s="5">
        <v>191462.04</v>
      </c>
      <c r="E95" s="5">
        <v>182652.07333333301</v>
      </c>
    </row>
    <row r="96" spans="1:5" x14ac:dyDescent="0.35">
      <c r="A96" t="s">
        <v>4</v>
      </c>
      <c r="B96">
        <v>2014</v>
      </c>
      <c r="C96">
        <v>12</v>
      </c>
      <c r="D96" s="5">
        <v>778496.51250000298</v>
      </c>
      <c r="E96" s="5">
        <v>1295985.12750001</v>
      </c>
    </row>
    <row r="97" spans="1:5" x14ac:dyDescent="0.35">
      <c r="A97" t="s">
        <v>9</v>
      </c>
      <c r="B97">
        <v>2014</v>
      </c>
      <c r="C97">
        <v>12</v>
      </c>
      <c r="D97" s="5">
        <v>239417.6925</v>
      </c>
      <c r="E97" s="5">
        <v>484693.18</v>
      </c>
    </row>
    <row r="98" spans="1:5" x14ac:dyDescent="0.35">
      <c r="A98" t="s">
        <v>7</v>
      </c>
      <c r="B98">
        <v>2015</v>
      </c>
      <c r="C98">
        <v>1</v>
      </c>
      <c r="D98" s="5">
        <v>303353.13750000001</v>
      </c>
      <c r="E98" s="5">
        <v>435223.13</v>
      </c>
    </row>
    <row r="99" spans="1:5" x14ac:dyDescent="0.35">
      <c r="A99" t="s">
        <v>8</v>
      </c>
      <c r="B99">
        <v>2015</v>
      </c>
      <c r="C99">
        <v>1</v>
      </c>
      <c r="D99" s="5">
        <v>2245556.3550000102</v>
      </c>
      <c r="E99" s="5">
        <v>2762899.89833334</v>
      </c>
    </row>
    <row r="100" spans="1:5" x14ac:dyDescent="0.35">
      <c r="A100" t="s">
        <v>5</v>
      </c>
      <c r="B100">
        <v>2015</v>
      </c>
      <c r="C100">
        <v>1</v>
      </c>
      <c r="D100" s="5">
        <v>1059528.855</v>
      </c>
      <c r="E100" s="5">
        <v>1314310.18</v>
      </c>
    </row>
    <row r="101" spans="1:5" x14ac:dyDescent="0.35">
      <c r="A101" t="s">
        <v>3</v>
      </c>
      <c r="B101">
        <v>2015</v>
      </c>
      <c r="C101">
        <v>1</v>
      </c>
      <c r="D101" s="5">
        <v>3976532.49000003</v>
      </c>
      <c r="E101" s="5">
        <v>2538348.25</v>
      </c>
    </row>
    <row r="102" spans="1:5" x14ac:dyDescent="0.35">
      <c r="A102" t="s">
        <v>6</v>
      </c>
      <c r="B102">
        <v>2015</v>
      </c>
      <c r="C102">
        <v>1</v>
      </c>
      <c r="D102" s="5">
        <v>1314123.0900000101</v>
      </c>
      <c r="E102" s="5">
        <v>2754612.6875000098</v>
      </c>
    </row>
    <row r="103" spans="1:5" x14ac:dyDescent="0.35">
      <c r="A103" t="s">
        <v>2</v>
      </c>
      <c r="B103">
        <v>2015</v>
      </c>
      <c r="C103">
        <v>1</v>
      </c>
      <c r="D103" s="5">
        <v>114730.2975</v>
      </c>
      <c r="E103" s="5">
        <v>116378.25583333299</v>
      </c>
    </row>
    <row r="104" spans="1:5" x14ac:dyDescent="0.35">
      <c r="A104" t="s">
        <v>4</v>
      </c>
      <c r="B104">
        <v>2015</v>
      </c>
      <c r="C104">
        <v>1</v>
      </c>
      <c r="D104" s="5">
        <v>390016.83</v>
      </c>
      <c r="E104" s="5">
        <v>680454.61250000203</v>
      </c>
    </row>
    <row r="105" spans="1:5" x14ac:dyDescent="0.35">
      <c r="A105" t="s">
        <v>9</v>
      </c>
      <c r="B105">
        <v>2015</v>
      </c>
      <c r="C105">
        <v>1</v>
      </c>
      <c r="D105" s="5">
        <v>139901.63250000001</v>
      </c>
      <c r="E105" s="5">
        <v>273178.58500000002</v>
      </c>
    </row>
    <row r="106" spans="1:5" x14ac:dyDescent="0.35">
      <c r="A106" t="s">
        <v>7</v>
      </c>
      <c r="B106">
        <v>2015</v>
      </c>
      <c r="C106">
        <v>2</v>
      </c>
      <c r="D106" s="5">
        <v>395162.25</v>
      </c>
      <c r="E106" s="5">
        <v>550251.05749999895</v>
      </c>
    </row>
    <row r="107" spans="1:5" x14ac:dyDescent="0.35">
      <c r="A107" t="s">
        <v>8</v>
      </c>
      <c r="B107">
        <v>2015</v>
      </c>
      <c r="C107">
        <v>2</v>
      </c>
      <c r="D107" s="5">
        <v>2900860.25250002</v>
      </c>
      <c r="E107" s="5">
        <v>3471807.21916667</v>
      </c>
    </row>
    <row r="108" spans="1:5" x14ac:dyDescent="0.35">
      <c r="A108" t="s">
        <v>5</v>
      </c>
      <c r="B108">
        <v>2015</v>
      </c>
      <c r="C108">
        <v>2</v>
      </c>
      <c r="D108" s="5">
        <v>1521533.5275000101</v>
      </c>
      <c r="E108" s="5">
        <v>1872792.4225000001</v>
      </c>
    </row>
    <row r="109" spans="1:5" x14ac:dyDescent="0.35">
      <c r="A109" t="s">
        <v>3</v>
      </c>
      <c r="B109">
        <v>2015</v>
      </c>
      <c r="C109">
        <v>2</v>
      </c>
      <c r="D109" s="5">
        <v>4952994.9525000304</v>
      </c>
      <c r="E109" s="5">
        <v>3219158.5150000001</v>
      </c>
    </row>
    <row r="110" spans="1:5" x14ac:dyDescent="0.35">
      <c r="A110" t="s">
        <v>6</v>
      </c>
      <c r="B110">
        <v>2015</v>
      </c>
      <c r="C110">
        <v>2</v>
      </c>
      <c r="D110" s="5">
        <v>1487847.37500001</v>
      </c>
      <c r="E110" s="5">
        <v>2809618.03</v>
      </c>
    </row>
    <row r="111" spans="1:5" x14ac:dyDescent="0.35">
      <c r="A111" t="s">
        <v>2</v>
      </c>
      <c r="B111">
        <v>2015</v>
      </c>
      <c r="C111">
        <v>2</v>
      </c>
      <c r="D111" s="5">
        <v>168842.25750000001</v>
      </c>
      <c r="E111" s="5">
        <v>174013.02083333299</v>
      </c>
    </row>
    <row r="112" spans="1:5" x14ac:dyDescent="0.35">
      <c r="A112" t="s">
        <v>4</v>
      </c>
      <c r="B112">
        <v>2015</v>
      </c>
      <c r="C112">
        <v>2</v>
      </c>
      <c r="D112" s="5">
        <v>481916.82</v>
      </c>
      <c r="E112" s="5">
        <v>800231.51000000199</v>
      </c>
    </row>
    <row r="113" spans="1:5" x14ac:dyDescent="0.35">
      <c r="A113" t="s">
        <v>9</v>
      </c>
      <c r="B113">
        <v>2015</v>
      </c>
      <c r="C113">
        <v>2</v>
      </c>
      <c r="D113" s="5">
        <v>172573.48499999999</v>
      </c>
      <c r="E113" s="5">
        <v>335690.39750000002</v>
      </c>
    </row>
    <row r="114" spans="1:5" x14ac:dyDescent="0.35">
      <c r="A114" t="s">
        <v>7</v>
      </c>
      <c r="B114">
        <v>2015</v>
      </c>
      <c r="C114">
        <v>3</v>
      </c>
      <c r="D114" s="5">
        <v>914810.76750000298</v>
      </c>
      <c r="E114" s="5">
        <v>1313479.3575000099</v>
      </c>
    </row>
    <row r="115" spans="1:5" x14ac:dyDescent="0.35">
      <c r="A115" t="s">
        <v>8</v>
      </c>
      <c r="B115">
        <v>2015</v>
      </c>
      <c r="C115">
        <v>3</v>
      </c>
      <c r="D115" s="5">
        <v>7376611.51500009</v>
      </c>
      <c r="E115" s="5">
        <v>8633502.8799999803</v>
      </c>
    </row>
    <row r="116" spans="1:5" x14ac:dyDescent="0.35">
      <c r="A116" t="s">
        <v>5</v>
      </c>
      <c r="B116">
        <v>2015</v>
      </c>
      <c r="C116">
        <v>3</v>
      </c>
      <c r="D116" s="5">
        <v>4117311.7650000299</v>
      </c>
      <c r="E116" s="5">
        <v>5951656.8275000304</v>
      </c>
    </row>
    <row r="117" spans="1:5" x14ac:dyDescent="0.35">
      <c r="A117" t="s">
        <v>3</v>
      </c>
      <c r="B117">
        <v>2015</v>
      </c>
      <c r="C117">
        <v>3</v>
      </c>
      <c r="D117" s="5">
        <v>10451906.6399999</v>
      </c>
      <c r="E117" s="5">
        <v>6934736.8899999596</v>
      </c>
    </row>
    <row r="118" spans="1:5" x14ac:dyDescent="0.35">
      <c r="A118" t="s">
        <v>6</v>
      </c>
      <c r="B118">
        <v>2015</v>
      </c>
      <c r="C118">
        <v>3</v>
      </c>
      <c r="D118" s="5">
        <v>2408061.4950000499</v>
      </c>
      <c r="E118" s="5">
        <v>4874923.8199999798</v>
      </c>
    </row>
    <row r="119" spans="1:5" x14ac:dyDescent="0.35">
      <c r="A119" t="s">
        <v>2</v>
      </c>
      <c r="B119">
        <v>2015</v>
      </c>
      <c r="C119">
        <v>3</v>
      </c>
      <c r="D119" s="5">
        <v>398662.63500000001</v>
      </c>
      <c r="E119" s="5">
        <v>430775.67749999999</v>
      </c>
    </row>
    <row r="120" spans="1:5" x14ac:dyDescent="0.35">
      <c r="A120" t="s">
        <v>4</v>
      </c>
      <c r="B120">
        <v>2015</v>
      </c>
      <c r="C120">
        <v>3</v>
      </c>
      <c r="D120" s="5">
        <v>909422.90250000695</v>
      </c>
      <c r="E120" s="5">
        <v>1513186.1975</v>
      </c>
    </row>
    <row r="121" spans="1:5" x14ac:dyDescent="0.35">
      <c r="A121" t="s">
        <v>9</v>
      </c>
      <c r="B121">
        <v>2015</v>
      </c>
      <c r="C121">
        <v>3</v>
      </c>
      <c r="D121" s="5">
        <v>361621.88999999902</v>
      </c>
      <c r="E121" s="5">
        <v>690395.14000000095</v>
      </c>
    </row>
    <row r="122" spans="1:5" x14ac:dyDescent="0.35">
      <c r="A122" t="s">
        <v>7</v>
      </c>
      <c r="B122">
        <v>2015</v>
      </c>
      <c r="C122">
        <v>4</v>
      </c>
      <c r="D122" s="5">
        <v>881338.92000000097</v>
      </c>
      <c r="E122" s="5">
        <v>1290567.40750001</v>
      </c>
    </row>
    <row r="123" spans="1:5" x14ac:dyDescent="0.35">
      <c r="A123" t="s">
        <v>8</v>
      </c>
      <c r="B123">
        <v>2015</v>
      </c>
      <c r="C123">
        <v>4</v>
      </c>
      <c r="D123" s="5">
        <v>8064411.2325001098</v>
      </c>
      <c r="E123" s="5">
        <v>9411975.7699999604</v>
      </c>
    </row>
    <row r="124" spans="1:5" x14ac:dyDescent="0.35">
      <c r="A124" t="s">
        <v>5</v>
      </c>
      <c r="B124">
        <v>2015</v>
      </c>
      <c r="C124">
        <v>4</v>
      </c>
      <c r="D124" s="5">
        <v>4029112.97250003</v>
      </c>
      <c r="E124" s="5">
        <v>5602446.4950000299</v>
      </c>
    </row>
    <row r="125" spans="1:5" x14ac:dyDescent="0.35">
      <c r="A125" t="s">
        <v>3</v>
      </c>
      <c r="B125">
        <v>2015</v>
      </c>
      <c r="C125">
        <v>4</v>
      </c>
      <c r="D125" s="5">
        <v>11301516.9749998</v>
      </c>
      <c r="E125" s="5">
        <v>7703881.2574999398</v>
      </c>
    </row>
    <row r="126" spans="1:5" x14ac:dyDescent="0.35">
      <c r="A126" t="s">
        <v>6</v>
      </c>
      <c r="B126">
        <v>2015</v>
      </c>
      <c r="C126">
        <v>4</v>
      </c>
      <c r="D126" s="5">
        <v>2351945.8200000501</v>
      </c>
      <c r="E126" s="5">
        <v>5068005.71749999</v>
      </c>
    </row>
    <row r="127" spans="1:5" x14ac:dyDescent="0.35">
      <c r="A127" t="s">
        <v>2</v>
      </c>
      <c r="B127">
        <v>2015</v>
      </c>
      <c r="C127">
        <v>4</v>
      </c>
      <c r="D127" s="5">
        <v>415990.62749999901</v>
      </c>
      <c r="E127" s="5">
        <v>443059.67416666698</v>
      </c>
    </row>
    <row r="128" spans="1:5" x14ac:dyDescent="0.35">
      <c r="A128" t="s">
        <v>4</v>
      </c>
      <c r="B128">
        <v>2015</v>
      </c>
      <c r="C128">
        <v>4</v>
      </c>
      <c r="D128" s="5">
        <v>798428.50500000501</v>
      </c>
      <c r="E128" s="5">
        <v>1355535.8725000001</v>
      </c>
    </row>
    <row r="129" spans="1:5" x14ac:dyDescent="0.35">
      <c r="A129" t="s">
        <v>9</v>
      </c>
      <c r="B129">
        <v>2015</v>
      </c>
      <c r="C129">
        <v>4</v>
      </c>
      <c r="D129" s="5">
        <v>496181.69999999698</v>
      </c>
      <c r="E129" s="5">
        <v>922325.025000002</v>
      </c>
    </row>
    <row r="130" spans="1:5" x14ac:dyDescent="0.35">
      <c r="A130" t="s">
        <v>7</v>
      </c>
      <c r="B130">
        <v>2015</v>
      </c>
      <c r="C130">
        <v>5</v>
      </c>
      <c r="D130" s="5">
        <v>805058.83499999903</v>
      </c>
      <c r="E130" s="5">
        <v>1111772.54</v>
      </c>
    </row>
    <row r="131" spans="1:5" x14ac:dyDescent="0.35">
      <c r="A131" t="s">
        <v>8</v>
      </c>
      <c r="B131">
        <v>2015</v>
      </c>
      <c r="C131">
        <v>5</v>
      </c>
      <c r="D131" s="5">
        <v>6832454.0025000796</v>
      </c>
      <c r="E131" s="5">
        <v>7958222.3458333202</v>
      </c>
    </row>
    <row r="132" spans="1:5" x14ac:dyDescent="0.35">
      <c r="A132" t="s">
        <v>5</v>
      </c>
      <c r="B132">
        <v>2015</v>
      </c>
      <c r="C132">
        <v>5</v>
      </c>
      <c r="D132" s="5">
        <v>3445644.4050000198</v>
      </c>
      <c r="E132" s="5">
        <v>4219922.4000000199</v>
      </c>
    </row>
    <row r="133" spans="1:5" x14ac:dyDescent="0.35">
      <c r="A133" t="s">
        <v>3</v>
      </c>
      <c r="B133">
        <v>2015</v>
      </c>
      <c r="C133">
        <v>5</v>
      </c>
      <c r="D133" s="5">
        <v>10412961.3524998</v>
      </c>
      <c r="E133" s="5">
        <v>7000057.5699999696</v>
      </c>
    </row>
    <row r="134" spans="1:5" x14ac:dyDescent="0.35">
      <c r="A134" t="s">
        <v>6</v>
      </c>
      <c r="B134">
        <v>2015</v>
      </c>
      <c r="C134">
        <v>5</v>
      </c>
      <c r="D134" s="5">
        <v>1991128.7550000299</v>
      </c>
      <c r="E134" s="5">
        <v>4062398.75999999</v>
      </c>
    </row>
    <row r="135" spans="1:5" x14ac:dyDescent="0.35">
      <c r="A135" t="s">
        <v>2</v>
      </c>
      <c r="B135">
        <v>2015</v>
      </c>
      <c r="C135">
        <v>5</v>
      </c>
      <c r="D135" s="5">
        <v>360493.40249999898</v>
      </c>
      <c r="E135" s="5">
        <v>385062.73249999998</v>
      </c>
    </row>
    <row r="136" spans="1:5" x14ac:dyDescent="0.35">
      <c r="A136" t="s">
        <v>4</v>
      </c>
      <c r="B136">
        <v>2015</v>
      </c>
      <c r="C136">
        <v>5</v>
      </c>
      <c r="D136" s="5">
        <v>843400.79250000499</v>
      </c>
      <c r="E136" s="5">
        <v>1359459.7224999999</v>
      </c>
    </row>
    <row r="137" spans="1:5" x14ac:dyDescent="0.35">
      <c r="A137" t="s">
        <v>9</v>
      </c>
      <c r="B137">
        <v>2015</v>
      </c>
      <c r="C137">
        <v>5</v>
      </c>
      <c r="D137" s="5">
        <v>501972.029999997</v>
      </c>
      <c r="E137" s="5">
        <v>930261.82500000403</v>
      </c>
    </row>
    <row r="138" spans="1:5" x14ac:dyDescent="0.35">
      <c r="A138" t="s">
        <v>7</v>
      </c>
      <c r="B138">
        <v>2015</v>
      </c>
      <c r="C138">
        <v>6</v>
      </c>
      <c r="D138" s="5">
        <v>909990.37500000105</v>
      </c>
      <c r="E138" s="5">
        <v>1262964.76000001</v>
      </c>
    </row>
    <row r="139" spans="1:5" x14ac:dyDescent="0.35">
      <c r="A139" t="s">
        <v>8</v>
      </c>
      <c r="B139">
        <v>2015</v>
      </c>
      <c r="C139">
        <v>6</v>
      </c>
      <c r="D139" s="5">
        <v>6551731.0425000796</v>
      </c>
      <c r="E139" s="5">
        <v>7595337.3791666599</v>
      </c>
    </row>
    <row r="140" spans="1:5" x14ac:dyDescent="0.35">
      <c r="A140" t="s">
        <v>5</v>
      </c>
      <c r="B140">
        <v>2015</v>
      </c>
      <c r="C140">
        <v>6</v>
      </c>
      <c r="D140" s="5">
        <v>3431225.5950000202</v>
      </c>
      <c r="E140" s="5">
        <v>5671607.8375000302</v>
      </c>
    </row>
    <row r="141" spans="1:5" x14ac:dyDescent="0.35">
      <c r="A141" t="s">
        <v>3</v>
      </c>
      <c r="B141">
        <v>2015</v>
      </c>
      <c r="C141">
        <v>6</v>
      </c>
      <c r="D141" s="5">
        <v>9902862.5849999003</v>
      </c>
      <c r="E141" s="5">
        <v>6756533.4174999697</v>
      </c>
    </row>
    <row r="142" spans="1:5" x14ac:dyDescent="0.35">
      <c r="A142" t="s">
        <v>6</v>
      </c>
      <c r="B142">
        <v>2015</v>
      </c>
      <c r="C142">
        <v>6</v>
      </c>
      <c r="D142" s="5">
        <v>1369715.76000001</v>
      </c>
      <c r="E142" s="5">
        <v>3446024.6524999999</v>
      </c>
    </row>
    <row r="143" spans="1:5" x14ac:dyDescent="0.35">
      <c r="A143" t="s">
        <v>2</v>
      </c>
      <c r="B143">
        <v>2015</v>
      </c>
      <c r="C143">
        <v>6</v>
      </c>
      <c r="D143" s="5">
        <v>437741.3775</v>
      </c>
      <c r="E143" s="5">
        <v>521243.47916666599</v>
      </c>
    </row>
    <row r="144" spans="1:5" x14ac:dyDescent="0.35">
      <c r="A144" t="s">
        <v>4</v>
      </c>
      <c r="B144">
        <v>2015</v>
      </c>
      <c r="C144">
        <v>6</v>
      </c>
      <c r="D144" s="5">
        <v>552968.325000001</v>
      </c>
      <c r="E144" s="5">
        <v>1048251.1025</v>
      </c>
    </row>
    <row r="145" spans="1:5" x14ac:dyDescent="0.35">
      <c r="A145" t="s">
        <v>9</v>
      </c>
      <c r="B145">
        <v>2015</v>
      </c>
      <c r="C145">
        <v>6</v>
      </c>
      <c r="D145" s="5">
        <v>584219.73749999795</v>
      </c>
      <c r="E145" s="5">
        <v>1138128.02</v>
      </c>
    </row>
    <row r="146" spans="1:5" x14ac:dyDescent="0.35">
      <c r="D146" s="5"/>
      <c r="E146" s="5"/>
    </row>
    <row r="147" spans="1:5" x14ac:dyDescent="0.35">
      <c r="D147" s="5"/>
      <c r="E147" s="5"/>
    </row>
    <row r="148" spans="1:5" x14ac:dyDescent="0.35">
      <c r="D148" s="5"/>
      <c r="E148" s="5"/>
    </row>
    <row r="149" spans="1:5" x14ac:dyDescent="0.35">
      <c r="D149" s="5"/>
      <c r="E149" s="5"/>
    </row>
    <row r="150" spans="1:5" x14ac:dyDescent="0.35">
      <c r="D150" s="5"/>
      <c r="E150" s="5"/>
    </row>
    <row r="151" spans="1:5" x14ac:dyDescent="0.35">
      <c r="D151" s="5"/>
      <c r="E151" s="5"/>
    </row>
    <row r="152" spans="1:5" x14ac:dyDescent="0.35">
      <c r="D152" s="5"/>
      <c r="E152" s="5"/>
    </row>
    <row r="153" spans="1:5" x14ac:dyDescent="0.35">
      <c r="D153" s="5"/>
      <c r="E153" s="5"/>
    </row>
    <row r="154" spans="1:5" x14ac:dyDescent="0.35">
      <c r="D154" s="5"/>
      <c r="E154" s="5"/>
    </row>
    <row r="155" spans="1:5" x14ac:dyDescent="0.35">
      <c r="D155" s="5"/>
      <c r="E155" s="5"/>
    </row>
    <row r="156" spans="1:5" x14ac:dyDescent="0.35">
      <c r="D156" s="5"/>
      <c r="E156" s="5"/>
    </row>
    <row r="157" spans="1:5" x14ac:dyDescent="0.35">
      <c r="D157" s="5"/>
      <c r="E157" s="5"/>
    </row>
    <row r="158" spans="1:5" x14ac:dyDescent="0.35">
      <c r="D158" s="5"/>
      <c r="E158" s="5"/>
    </row>
    <row r="159" spans="1:5" x14ac:dyDescent="0.35">
      <c r="D159" s="5"/>
      <c r="E159" s="5"/>
    </row>
    <row r="160" spans="1:5" x14ac:dyDescent="0.35">
      <c r="D160" s="5"/>
      <c r="E160" s="5"/>
    </row>
    <row r="161" spans="4:5" x14ac:dyDescent="0.35">
      <c r="D161" s="5"/>
      <c r="E161" s="5"/>
    </row>
    <row r="162" spans="4:5" x14ac:dyDescent="0.35">
      <c r="D162" s="5"/>
      <c r="E162" s="5"/>
    </row>
    <row r="163" spans="4:5" x14ac:dyDescent="0.35">
      <c r="D163" s="5"/>
      <c r="E163" s="5"/>
    </row>
    <row r="164" spans="4:5" x14ac:dyDescent="0.35">
      <c r="D164" s="5"/>
      <c r="E164" s="5"/>
    </row>
    <row r="165" spans="4:5" x14ac:dyDescent="0.35">
      <c r="D165" s="5"/>
      <c r="E165" s="5"/>
    </row>
    <row r="166" spans="4:5" x14ac:dyDescent="0.35">
      <c r="D166" s="5"/>
      <c r="E166" s="5"/>
    </row>
    <row r="167" spans="4:5" x14ac:dyDescent="0.35">
      <c r="D167" s="5"/>
      <c r="E167" s="5"/>
    </row>
    <row r="168" spans="4:5" x14ac:dyDescent="0.35">
      <c r="D168" s="5"/>
      <c r="E168" s="5"/>
    </row>
    <row r="169" spans="4:5" x14ac:dyDescent="0.35">
      <c r="D169" s="5"/>
      <c r="E169" s="5"/>
    </row>
    <row r="170" spans="4:5" x14ac:dyDescent="0.35">
      <c r="D170" s="5"/>
      <c r="E170" s="5"/>
    </row>
    <row r="171" spans="4:5" x14ac:dyDescent="0.35">
      <c r="D171" s="5"/>
      <c r="E171" s="5"/>
    </row>
    <row r="172" spans="4:5" x14ac:dyDescent="0.35">
      <c r="D172" s="5"/>
      <c r="E172" s="5"/>
    </row>
    <row r="173" spans="4:5" x14ac:dyDescent="0.35">
      <c r="D173" s="5"/>
      <c r="E173" s="5"/>
    </row>
    <row r="174" spans="4:5" x14ac:dyDescent="0.35">
      <c r="D174" s="5"/>
      <c r="E174" s="5"/>
    </row>
    <row r="175" spans="4:5" x14ac:dyDescent="0.35">
      <c r="D175" s="5"/>
      <c r="E175" s="5"/>
    </row>
    <row r="176" spans="4:5" x14ac:dyDescent="0.35">
      <c r="D176" s="5"/>
      <c r="E176" s="5"/>
    </row>
    <row r="177" spans="4:5" x14ac:dyDescent="0.35">
      <c r="D177" s="5"/>
      <c r="E177" s="5"/>
    </row>
    <row r="178" spans="4:5" x14ac:dyDescent="0.35">
      <c r="D178" s="5"/>
      <c r="E178" s="5"/>
    </row>
    <row r="179" spans="4:5" x14ac:dyDescent="0.35">
      <c r="D179" s="5"/>
      <c r="E179" s="5"/>
    </row>
    <row r="180" spans="4:5" x14ac:dyDescent="0.35">
      <c r="D180" s="5"/>
      <c r="E180" s="5"/>
    </row>
    <row r="181" spans="4:5" x14ac:dyDescent="0.35">
      <c r="D181" s="5"/>
      <c r="E181" s="5"/>
    </row>
    <row r="182" spans="4:5" x14ac:dyDescent="0.35">
      <c r="D182" s="5"/>
      <c r="E182" s="5"/>
    </row>
    <row r="183" spans="4:5" x14ac:dyDescent="0.35">
      <c r="D183" s="5"/>
      <c r="E183" s="5"/>
    </row>
    <row r="184" spans="4:5" x14ac:dyDescent="0.35">
      <c r="D184" s="5"/>
      <c r="E184" s="5"/>
    </row>
    <row r="185" spans="4:5" x14ac:dyDescent="0.35">
      <c r="D185" s="5"/>
      <c r="E185" s="5"/>
    </row>
    <row r="186" spans="4:5" x14ac:dyDescent="0.35">
      <c r="D186" s="5"/>
      <c r="E186" s="5"/>
    </row>
    <row r="187" spans="4:5" x14ac:dyDescent="0.35">
      <c r="D187" s="5"/>
      <c r="E187" s="5"/>
    </row>
    <row r="188" spans="4:5" x14ac:dyDescent="0.35">
      <c r="D188" s="5"/>
      <c r="E188" s="5"/>
    </row>
    <row r="189" spans="4:5" x14ac:dyDescent="0.35">
      <c r="D189" s="5"/>
      <c r="E189" s="5"/>
    </row>
    <row r="190" spans="4:5" x14ac:dyDescent="0.35">
      <c r="D190" s="5"/>
      <c r="E190" s="5"/>
    </row>
    <row r="191" spans="4:5" x14ac:dyDescent="0.35">
      <c r="D191" s="5"/>
      <c r="E191" s="5"/>
    </row>
    <row r="192" spans="4:5" x14ac:dyDescent="0.35">
      <c r="D192" s="5"/>
      <c r="E192" s="5"/>
    </row>
    <row r="193" spans="4:5" x14ac:dyDescent="0.35">
      <c r="D193" s="5"/>
      <c r="E193" s="5"/>
    </row>
    <row r="194" spans="4:5" x14ac:dyDescent="0.35">
      <c r="D194" s="5"/>
      <c r="E194" s="5"/>
    </row>
    <row r="195" spans="4:5" x14ac:dyDescent="0.35">
      <c r="D195" s="5"/>
      <c r="E195" s="5"/>
    </row>
    <row r="196" spans="4:5" x14ac:dyDescent="0.35">
      <c r="D196" s="5"/>
      <c r="E196" s="5"/>
    </row>
    <row r="197" spans="4:5" x14ac:dyDescent="0.35">
      <c r="D197" s="5"/>
      <c r="E197" s="5"/>
    </row>
    <row r="198" spans="4:5" x14ac:dyDescent="0.35">
      <c r="D198" s="5"/>
      <c r="E198" s="5"/>
    </row>
    <row r="199" spans="4:5" x14ac:dyDescent="0.35">
      <c r="D199" s="5"/>
      <c r="E199" s="5"/>
    </row>
    <row r="200" spans="4:5" x14ac:dyDescent="0.35">
      <c r="D200" s="5"/>
      <c r="E200" s="5"/>
    </row>
    <row r="201" spans="4:5" x14ac:dyDescent="0.35">
      <c r="D201" s="5"/>
      <c r="E201" s="5"/>
    </row>
    <row r="202" spans="4:5" x14ac:dyDescent="0.35">
      <c r="D202" s="5"/>
      <c r="E202" s="5"/>
    </row>
    <row r="203" spans="4:5" x14ac:dyDescent="0.35">
      <c r="D203" s="5"/>
      <c r="E203" s="5"/>
    </row>
    <row r="204" spans="4:5" x14ac:dyDescent="0.35">
      <c r="D204" s="5"/>
      <c r="E204" s="5"/>
    </row>
    <row r="205" spans="4:5" x14ac:dyDescent="0.35">
      <c r="D205" s="5"/>
      <c r="E205" s="5"/>
    </row>
    <row r="206" spans="4:5" x14ac:dyDescent="0.35">
      <c r="D206" s="5"/>
      <c r="E206" s="5"/>
    </row>
    <row r="207" spans="4:5" x14ac:dyDescent="0.35">
      <c r="D207" s="5"/>
      <c r="E207" s="5"/>
    </row>
    <row r="208" spans="4:5" x14ac:dyDescent="0.35">
      <c r="D208" s="5"/>
      <c r="E208" s="5"/>
    </row>
    <row r="209" spans="4:5" x14ac:dyDescent="0.35">
      <c r="D209" s="5"/>
      <c r="E209" s="5"/>
    </row>
    <row r="210" spans="4:5" x14ac:dyDescent="0.35">
      <c r="D210" s="5"/>
      <c r="E210" s="5"/>
    </row>
    <row r="211" spans="4:5" x14ac:dyDescent="0.35">
      <c r="D211" s="5"/>
      <c r="E211" s="5"/>
    </row>
    <row r="212" spans="4:5" x14ac:dyDescent="0.35">
      <c r="D212" s="5"/>
      <c r="E212" s="5"/>
    </row>
    <row r="213" spans="4:5" x14ac:dyDescent="0.35">
      <c r="D213" s="5"/>
      <c r="E213" s="5"/>
    </row>
    <row r="214" spans="4:5" x14ac:dyDescent="0.35">
      <c r="D214" s="5"/>
      <c r="E214" s="5"/>
    </row>
    <row r="215" spans="4:5" x14ac:dyDescent="0.35">
      <c r="D215" s="5"/>
      <c r="E215" s="5"/>
    </row>
    <row r="216" spans="4:5" x14ac:dyDescent="0.35">
      <c r="D216" s="5"/>
      <c r="E216" s="5"/>
    </row>
    <row r="217" spans="4:5" x14ac:dyDescent="0.35">
      <c r="D217" s="5"/>
      <c r="E217" s="5"/>
    </row>
    <row r="218" spans="4:5" x14ac:dyDescent="0.35">
      <c r="D218" s="5"/>
      <c r="E218" s="5"/>
    </row>
    <row r="219" spans="4:5" x14ac:dyDescent="0.35">
      <c r="D219" s="5"/>
      <c r="E219" s="5"/>
    </row>
    <row r="220" spans="4:5" x14ac:dyDescent="0.35">
      <c r="D220" s="5"/>
      <c r="E220" s="5"/>
    </row>
    <row r="221" spans="4:5" x14ac:dyDescent="0.35">
      <c r="D221" s="5"/>
      <c r="E221" s="5"/>
    </row>
    <row r="222" spans="4:5" x14ac:dyDescent="0.35">
      <c r="D222" s="5"/>
      <c r="E222" s="5"/>
    </row>
    <row r="223" spans="4:5" x14ac:dyDescent="0.35">
      <c r="D223" s="5"/>
      <c r="E223" s="5"/>
    </row>
    <row r="224" spans="4:5" x14ac:dyDescent="0.35">
      <c r="D224" s="5"/>
      <c r="E224" s="5"/>
    </row>
    <row r="225" spans="4:5" x14ac:dyDescent="0.35">
      <c r="D225" s="5"/>
      <c r="E225" s="5"/>
    </row>
    <row r="226" spans="4:5" x14ac:dyDescent="0.35">
      <c r="D226" s="5"/>
      <c r="E226" s="5"/>
    </row>
    <row r="227" spans="4:5" x14ac:dyDescent="0.35">
      <c r="D227" s="5"/>
      <c r="E227" s="5"/>
    </row>
    <row r="228" spans="4:5" x14ac:dyDescent="0.35">
      <c r="D228" s="5"/>
      <c r="E228" s="5"/>
    </row>
    <row r="229" spans="4:5" x14ac:dyDescent="0.35">
      <c r="D229" s="5"/>
      <c r="E229" s="5"/>
    </row>
    <row r="230" spans="4:5" x14ac:dyDescent="0.35">
      <c r="D230" s="5"/>
      <c r="E230" s="5"/>
    </row>
    <row r="231" spans="4:5" x14ac:dyDescent="0.35">
      <c r="D231" s="5"/>
      <c r="E231" s="5"/>
    </row>
    <row r="232" spans="4:5" x14ac:dyDescent="0.35">
      <c r="D232" s="5"/>
      <c r="E232" s="5"/>
    </row>
    <row r="233" spans="4:5" x14ac:dyDescent="0.35">
      <c r="D233" s="5"/>
      <c r="E233" s="5"/>
    </row>
    <row r="234" spans="4:5" x14ac:dyDescent="0.35">
      <c r="D234" s="5"/>
      <c r="E234" s="5"/>
    </row>
    <row r="235" spans="4:5" x14ac:dyDescent="0.35">
      <c r="D235" s="5"/>
      <c r="E235" s="5"/>
    </row>
    <row r="236" spans="4:5" x14ac:dyDescent="0.35">
      <c r="D236" s="5"/>
      <c r="E236" s="5"/>
    </row>
    <row r="237" spans="4:5" x14ac:dyDescent="0.35">
      <c r="D237" s="5"/>
      <c r="E237" s="5"/>
    </row>
    <row r="238" spans="4:5" x14ac:dyDescent="0.35">
      <c r="D238" s="5"/>
      <c r="E238" s="5"/>
    </row>
    <row r="239" spans="4:5" x14ac:dyDescent="0.35">
      <c r="D239" s="5"/>
      <c r="E239" s="5"/>
    </row>
    <row r="240" spans="4:5" x14ac:dyDescent="0.35">
      <c r="D240" s="5"/>
      <c r="E240" s="5"/>
    </row>
  </sheetData>
  <sortState xmlns:xlrd2="http://schemas.microsoft.com/office/spreadsheetml/2017/richdata2" ref="A2:E4265">
    <sortCondition ref="B2:B4265"/>
    <sortCondition ref="C2:C4265"/>
  </sortState>
  <phoneticPr fontId="2" type="noConversion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933B3-FD4C-4BCF-A9FC-EEFEA0CD96C5}">
  <sheetPr codeName="List2"/>
  <dimension ref="A1:AB240"/>
  <sheetViews>
    <sheetView topLeftCell="O1" workbookViewId="0">
      <pane ySplit="1" topLeftCell="A2" activePane="bottomLeft" state="frozen"/>
      <selection pane="bottomLeft" activeCell="W2" sqref="W2"/>
    </sheetView>
  </sheetViews>
  <sheetFormatPr defaultRowHeight="14.5" x14ac:dyDescent="0.35"/>
  <cols>
    <col min="1" max="5" width="12.6328125" customWidth="1"/>
    <col min="6" max="7" width="11.08984375" bestFit="1" customWidth="1"/>
    <col min="8" max="8" width="10.08984375" bestFit="1" customWidth="1"/>
    <col min="11" max="11" width="11.1796875" bestFit="1" customWidth="1"/>
    <col min="12" max="12" width="16.81640625" bestFit="1" customWidth="1"/>
    <col min="13" max="24" width="16.81640625" customWidth="1"/>
    <col min="25" max="25" width="9.08984375" bestFit="1" customWidth="1"/>
    <col min="26" max="26" width="13.453125" bestFit="1" customWidth="1"/>
    <col min="27" max="27" width="12" bestFit="1" customWidth="1"/>
    <col min="28" max="28" width="10.08984375" bestFit="1" customWidth="1"/>
    <col min="30" max="30" width="16.36328125" customWidth="1"/>
  </cols>
  <sheetData>
    <row r="1" spans="1:28" x14ac:dyDescent="0.35">
      <c r="A1" s="6" t="s">
        <v>0</v>
      </c>
      <c r="B1" s="6" t="s">
        <v>17</v>
      </c>
      <c r="C1" s="6" t="s">
        <v>18</v>
      </c>
      <c r="D1" s="6" t="s">
        <v>15</v>
      </c>
      <c r="E1" s="6" t="s">
        <v>1</v>
      </c>
      <c r="F1" s="6" t="s">
        <v>37</v>
      </c>
      <c r="G1" s="6" t="s">
        <v>37</v>
      </c>
      <c r="H1" s="6" t="s">
        <v>38</v>
      </c>
      <c r="I1" s="6" t="s">
        <v>39</v>
      </c>
      <c r="J1" s="6" t="s">
        <v>40</v>
      </c>
      <c r="K1" s="6" t="s">
        <v>41</v>
      </c>
      <c r="L1" s="6" t="s">
        <v>43</v>
      </c>
      <c r="M1" s="6" t="s">
        <v>44</v>
      </c>
      <c r="N1" s="6" t="s">
        <v>45</v>
      </c>
      <c r="O1" s="6" t="s">
        <v>46</v>
      </c>
      <c r="P1" s="6" t="s">
        <v>57</v>
      </c>
      <c r="Q1" s="6" t="s">
        <v>58</v>
      </c>
      <c r="R1" s="6" t="s">
        <v>59</v>
      </c>
      <c r="S1" s="6" t="s">
        <v>60</v>
      </c>
      <c r="T1" s="6" t="s">
        <v>47</v>
      </c>
      <c r="U1" s="6" t="s">
        <v>61</v>
      </c>
      <c r="V1" s="6" t="s">
        <v>62</v>
      </c>
      <c r="W1" s="6" t="s">
        <v>63</v>
      </c>
      <c r="X1" s="6"/>
    </row>
    <row r="2" spans="1:28" x14ac:dyDescent="0.35">
      <c r="A2" t="s">
        <v>7</v>
      </c>
      <c r="B2">
        <v>2014</v>
      </c>
      <c r="C2">
        <v>1</v>
      </c>
      <c r="D2" s="5">
        <v>713746.47750000097</v>
      </c>
      <c r="E2" s="5">
        <v>801850.4425</v>
      </c>
      <c r="F2" s="67" t="str">
        <f t="shared" ref="F2:F33" si="0">_xlfn.CONCAT("01.",C2,".",B2)</f>
        <v>01.1.2014</v>
      </c>
      <c r="G2" s="67">
        <f>DATE(B2,C2,"01")</f>
        <v>41640</v>
      </c>
      <c r="H2">
        <f>YEAR(F2)</f>
        <v>2014</v>
      </c>
      <c r="I2">
        <f>MONTH(F2)</f>
        <v>1</v>
      </c>
      <c r="J2">
        <f>DAY(F2)</f>
        <v>1</v>
      </c>
      <c r="K2">
        <f>WEEKDAY(F2,2)</f>
        <v>3</v>
      </c>
      <c r="L2" t="str">
        <f>TEXT($G2,"d")</f>
        <v>1</v>
      </c>
      <c r="M2" t="str">
        <f>TEXT($G2,"ddd")</f>
        <v>Wed</v>
      </c>
      <c r="N2" t="str">
        <f>TEXT($G2,"dddd")</f>
        <v>Wednesday</v>
      </c>
      <c r="O2" t="str">
        <f>TEXT($G2,"mmmm")</f>
        <v>January</v>
      </c>
      <c r="P2" t="str">
        <f>LEFT(A2,2)</f>
        <v>Al</v>
      </c>
      <c r="Q2" t="str">
        <f>UPPER(P2)</f>
        <v>AL</v>
      </c>
      <c r="R2" t="str">
        <f>LEFT(A2,LEN(A2)-2)</f>
        <v>All Seas</v>
      </c>
      <c r="S2" t="str">
        <f>RIGHT(A2,LEN(A2)-3)</f>
        <v xml:space="preserve"> Season</v>
      </c>
      <c r="T2" t="str">
        <f>VLOOKUP(A2,Segment_zkratky!$A$1:$B$9,2,0)</f>
        <v>AS</v>
      </c>
      <c r="U2" t="str">
        <f>IF(E2&gt;1000000,"větší","menší")</f>
        <v>menší</v>
      </c>
      <c r="V2" t="str">
        <f>IF(AND(E2&gt;1000000,E2&lt;2000000),"ne","ano")</f>
        <v>ano</v>
      </c>
      <c r="W2" t="str">
        <f>IFERROR(_xlfn.IFS(I2=1,"January",I2=2,"February",I2=2,"March"),"")</f>
        <v>January</v>
      </c>
      <c r="Z2" t="s">
        <v>15</v>
      </c>
      <c r="AA2" t="s">
        <v>1</v>
      </c>
      <c r="AB2" t="s">
        <v>37</v>
      </c>
    </row>
    <row r="3" spans="1:28" x14ac:dyDescent="0.35">
      <c r="A3" t="s">
        <v>8</v>
      </c>
      <c r="B3">
        <v>2014</v>
      </c>
      <c r="C3">
        <v>1</v>
      </c>
      <c r="D3" s="5">
        <v>1842463.5600000101</v>
      </c>
      <c r="E3" s="5">
        <v>1900758.5050000099</v>
      </c>
      <c r="F3" s="67" t="str">
        <f t="shared" si="0"/>
        <v>01.1.2014</v>
      </c>
      <c r="G3" s="67">
        <f t="shared" ref="G3:G66" si="1">DATE(B3,C3,"01")</f>
        <v>41640</v>
      </c>
      <c r="H3">
        <f t="shared" ref="H3:H66" si="2">YEAR(F3)</f>
        <v>2014</v>
      </c>
      <c r="I3">
        <f t="shared" ref="I3:I66" si="3">MONTH(F3)</f>
        <v>1</v>
      </c>
      <c r="J3">
        <f t="shared" ref="J3:J66" si="4">DAY(F3)</f>
        <v>1</v>
      </c>
      <c r="K3">
        <f t="shared" ref="K3:K66" si="5">WEEKDAY(F3,2)</f>
        <v>3</v>
      </c>
      <c r="L3" t="str">
        <f t="shared" ref="L3:L66" si="6">TEXT($G3,"d")</f>
        <v>1</v>
      </c>
      <c r="M3" t="str">
        <f t="shared" ref="M3:M66" si="7">TEXT($G3,"ddd")</f>
        <v>Wed</v>
      </c>
      <c r="N3" t="str">
        <f t="shared" ref="N3:N66" si="8">TEXT($G3,"dddd")</f>
        <v>Wednesday</v>
      </c>
      <c r="O3" t="str">
        <f t="shared" ref="O3:O66" si="9">TEXT($G3,"mmmm")</f>
        <v>January</v>
      </c>
      <c r="P3" t="str">
        <f t="shared" ref="P3:P66" si="10">LEFT(A3,2)</f>
        <v>Co</v>
      </c>
      <c r="Q3" t="str">
        <f t="shared" ref="Q3:Q66" si="11">UPPER(P3)</f>
        <v>CO</v>
      </c>
      <c r="R3" t="str">
        <f t="shared" ref="R3:R66" si="12">LEFT(A3,LEN(A3)-2)</f>
        <v>Convenien</v>
      </c>
      <c r="S3" t="str">
        <f t="shared" ref="S3:S66" si="13">RIGHT(A3,LEN(A3)-3)</f>
        <v>venience</v>
      </c>
      <c r="T3" t="str">
        <f>VLOOKUP(A3,Segment_zkratky!$A$1:$B$9,2,0)</f>
        <v>CO</v>
      </c>
      <c r="U3" t="str">
        <f t="shared" ref="U3:U66" si="14">IF(E3&gt;1000000,"větší","menší")</f>
        <v>větší</v>
      </c>
      <c r="V3" t="str">
        <f t="shared" ref="V3:V66" si="15">IF(AND(E3&gt;1000000,E3&lt;2000000),"ne","ano")</f>
        <v>ne</v>
      </c>
      <c r="W3" t="str">
        <f t="shared" ref="W3:W66" si="16">IFERROR(_xlfn.IFS(I3=1,"January",I3=2,"February",I3=2,"March"),"")</f>
        <v>January</v>
      </c>
      <c r="Y3" t="s">
        <v>29</v>
      </c>
      <c r="Z3" s="5">
        <f>SUM(D2:D145)</f>
        <v>377625509.78249443</v>
      </c>
      <c r="AA3">
        <f>SUBTOTAL(9,price)</f>
        <v>460286374.07833314</v>
      </c>
    </row>
    <row r="4" spans="1:28" x14ac:dyDescent="0.35">
      <c r="A4" t="s">
        <v>5</v>
      </c>
      <c r="B4">
        <v>2014</v>
      </c>
      <c r="C4">
        <v>1</v>
      </c>
      <c r="D4" s="5">
        <v>1190683.6725000001</v>
      </c>
      <c r="E4" s="5">
        <v>1260783.9975000001</v>
      </c>
      <c r="F4" s="67" t="str">
        <f t="shared" si="0"/>
        <v>01.1.2014</v>
      </c>
      <c r="G4" s="67">
        <f t="shared" si="1"/>
        <v>41640</v>
      </c>
      <c r="H4">
        <f t="shared" si="2"/>
        <v>2014</v>
      </c>
      <c r="I4">
        <f t="shared" si="3"/>
        <v>1</v>
      </c>
      <c r="J4">
        <f t="shared" si="4"/>
        <v>1</v>
      </c>
      <c r="K4">
        <f t="shared" si="5"/>
        <v>3</v>
      </c>
      <c r="L4" t="str">
        <f t="shared" si="6"/>
        <v>1</v>
      </c>
      <c r="M4" t="str">
        <f t="shared" si="7"/>
        <v>Wed</v>
      </c>
      <c r="N4" t="str">
        <f t="shared" si="8"/>
        <v>Wednesday</v>
      </c>
      <c r="O4" t="str">
        <f t="shared" si="9"/>
        <v>January</v>
      </c>
      <c r="P4" t="str">
        <f t="shared" si="10"/>
        <v>Ex</v>
      </c>
      <c r="Q4" t="str">
        <f t="shared" si="11"/>
        <v>EX</v>
      </c>
      <c r="R4" t="str">
        <f t="shared" si="12"/>
        <v>Extre</v>
      </c>
      <c r="S4" t="str">
        <f t="shared" si="13"/>
        <v>reme</v>
      </c>
      <c r="T4" t="str">
        <f>VLOOKUP(A4,Segment_zkratky!$A$1:$B$9,2,0)</f>
        <v>EX</v>
      </c>
      <c r="U4" t="str">
        <f t="shared" si="14"/>
        <v>větší</v>
      </c>
      <c r="V4" t="str">
        <f t="shared" si="15"/>
        <v>ne</v>
      </c>
      <c r="W4" t="str">
        <f t="shared" si="16"/>
        <v>January</v>
      </c>
      <c r="Y4" t="s">
        <v>35</v>
      </c>
      <c r="Z4" s="5">
        <f>AVERAGE(D2:D145)</f>
        <v>2622399.3734895447</v>
      </c>
      <c r="AA4">
        <f>SUBTOTAL(1,price)</f>
        <v>3196433.1533217579</v>
      </c>
    </row>
    <row r="5" spans="1:28" x14ac:dyDescent="0.35">
      <c r="A5" t="s">
        <v>3</v>
      </c>
      <c r="B5">
        <v>2014</v>
      </c>
      <c r="C5">
        <v>1</v>
      </c>
      <c r="D5" s="5">
        <v>6217925.80499963</v>
      </c>
      <c r="E5" s="5">
        <v>3523350.6049999199</v>
      </c>
      <c r="F5" s="67" t="str">
        <f t="shared" si="0"/>
        <v>01.1.2014</v>
      </c>
      <c r="G5" s="67">
        <f t="shared" si="1"/>
        <v>41640</v>
      </c>
      <c r="H5">
        <f t="shared" si="2"/>
        <v>2014</v>
      </c>
      <c r="I5">
        <f t="shared" si="3"/>
        <v>1</v>
      </c>
      <c r="J5">
        <f t="shared" si="4"/>
        <v>1</v>
      </c>
      <c r="K5">
        <f t="shared" si="5"/>
        <v>3</v>
      </c>
      <c r="L5" t="str">
        <f t="shared" si="6"/>
        <v>1</v>
      </c>
      <c r="M5" t="str">
        <f t="shared" si="7"/>
        <v>Wed</v>
      </c>
      <c r="N5" t="str">
        <f t="shared" si="8"/>
        <v>Wednesday</v>
      </c>
      <c r="O5" t="str">
        <f t="shared" si="9"/>
        <v>January</v>
      </c>
      <c r="P5" t="str">
        <f t="shared" si="10"/>
        <v>Mo</v>
      </c>
      <c r="Q5" t="str">
        <f t="shared" si="11"/>
        <v>MO</v>
      </c>
      <c r="R5" t="str">
        <f t="shared" si="12"/>
        <v>Moderati</v>
      </c>
      <c r="S5" t="str">
        <f t="shared" si="13"/>
        <v>eration</v>
      </c>
      <c r="T5" t="str">
        <f>VLOOKUP(A5,Segment_zkratky!$A$1:$B$9,2,0)</f>
        <v>MO</v>
      </c>
      <c r="U5" t="str">
        <f t="shared" si="14"/>
        <v>větší</v>
      </c>
      <c r="V5" t="str">
        <f t="shared" si="15"/>
        <v>ano</v>
      </c>
      <c r="W5" t="str">
        <f t="shared" si="16"/>
        <v>January</v>
      </c>
      <c r="Y5" t="s">
        <v>30</v>
      </c>
      <c r="Z5">
        <f>MIN(D1:D145)</f>
        <v>114730.2975</v>
      </c>
      <c r="AA5">
        <f>SUBTOTAL(5,price)</f>
        <v>116378.25583333299</v>
      </c>
      <c r="AB5" s="67">
        <f>MIN(G2:G145)</f>
        <v>41640</v>
      </c>
    </row>
    <row r="6" spans="1:28" x14ac:dyDescent="0.35">
      <c r="A6" t="s">
        <v>6</v>
      </c>
      <c r="B6">
        <v>2014</v>
      </c>
      <c r="C6">
        <v>1</v>
      </c>
      <c r="D6" s="5">
        <v>546112.875</v>
      </c>
      <c r="E6" s="5">
        <v>1576860.8625</v>
      </c>
      <c r="F6" s="67" t="str">
        <f t="shared" si="0"/>
        <v>01.1.2014</v>
      </c>
      <c r="G6" s="67">
        <f t="shared" si="1"/>
        <v>41640</v>
      </c>
      <c r="H6">
        <f t="shared" si="2"/>
        <v>2014</v>
      </c>
      <c r="I6">
        <f t="shared" si="3"/>
        <v>1</v>
      </c>
      <c r="J6">
        <f t="shared" si="4"/>
        <v>1</v>
      </c>
      <c r="K6">
        <f t="shared" si="5"/>
        <v>3</v>
      </c>
      <c r="L6" t="str">
        <f t="shared" si="6"/>
        <v>1</v>
      </c>
      <c r="M6" t="str">
        <f t="shared" si="7"/>
        <v>Wed</v>
      </c>
      <c r="N6" t="str">
        <f t="shared" si="8"/>
        <v>Wednesday</v>
      </c>
      <c r="O6" t="str">
        <f t="shared" si="9"/>
        <v>January</v>
      </c>
      <c r="P6" t="str">
        <f t="shared" si="10"/>
        <v>Pr</v>
      </c>
      <c r="Q6" t="str">
        <f t="shared" si="11"/>
        <v>PR</v>
      </c>
      <c r="R6" t="str">
        <f t="shared" si="12"/>
        <v>Productivi</v>
      </c>
      <c r="S6" t="str">
        <f t="shared" si="13"/>
        <v>ductivity</v>
      </c>
      <c r="T6" t="str">
        <f>VLOOKUP(A6,Segment_zkratky!$A$1:$B$9,2,0)</f>
        <v>PR</v>
      </c>
      <c r="U6" t="str">
        <f t="shared" si="14"/>
        <v>větší</v>
      </c>
      <c r="V6" t="str">
        <f t="shared" si="15"/>
        <v>ne</v>
      </c>
      <c r="W6" t="str">
        <f t="shared" si="16"/>
        <v>January</v>
      </c>
      <c r="Y6" t="s">
        <v>31</v>
      </c>
      <c r="Z6">
        <f>MAX(D1:D145)</f>
        <v>16233284.444998501</v>
      </c>
      <c r="AA6">
        <f>SUBTOTAL(4,price)</f>
        <v>34384553.822499998</v>
      </c>
      <c r="AB6" s="67">
        <f>MAX(G1:G145)</f>
        <v>42156</v>
      </c>
    </row>
    <row r="7" spans="1:28" x14ac:dyDescent="0.35">
      <c r="A7" t="s">
        <v>2</v>
      </c>
      <c r="B7">
        <v>2014</v>
      </c>
      <c r="C7">
        <v>1</v>
      </c>
      <c r="D7" s="5">
        <v>206878.14</v>
      </c>
      <c r="E7" s="5">
        <v>190722.60416666599</v>
      </c>
      <c r="F7" s="67" t="str">
        <f t="shared" si="0"/>
        <v>01.1.2014</v>
      </c>
      <c r="G7" s="67">
        <f t="shared" si="1"/>
        <v>41640</v>
      </c>
      <c r="H7">
        <f t="shared" si="2"/>
        <v>2014</v>
      </c>
      <c r="I7">
        <f t="shared" si="3"/>
        <v>1</v>
      </c>
      <c r="J7">
        <f t="shared" si="4"/>
        <v>1</v>
      </c>
      <c r="K7">
        <f t="shared" si="5"/>
        <v>3</v>
      </c>
      <c r="L7" t="str">
        <f t="shared" si="6"/>
        <v>1</v>
      </c>
      <c r="M7" t="str">
        <f t="shared" si="7"/>
        <v>Wed</v>
      </c>
      <c r="N7" t="str">
        <f t="shared" si="8"/>
        <v>Wednesday</v>
      </c>
      <c r="O7" t="str">
        <f t="shared" si="9"/>
        <v>January</v>
      </c>
      <c r="P7" t="str">
        <f t="shared" si="10"/>
        <v>Re</v>
      </c>
      <c r="Q7" t="str">
        <f t="shared" si="11"/>
        <v>RE</v>
      </c>
      <c r="R7" t="str">
        <f t="shared" si="12"/>
        <v>Regul</v>
      </c>
      <c r="S7" t="str">
        <f t="shared" si="13"/>
        <v>ular</v>
      </c>
      <c r="T7" t="str">
        <f>VLOOKUP(A7,Segment_zkratky!$A$1:$B$9,2,0)</f>
        <v>RE</v>
      </c>
      <c r="U7" t="str">
        <f t="shared" si="14"/>
        <v>menší</v>
      </c>
      <c r="V7" t="str">
        <f t="shared" si="15"/>
        <v>ano</v>
      </c>
      <c r="W7" t="str">
        <f t="shared" si="16"/>
        <v>January</v>
      </c>
      <c r="Y7" t="s">
        <v>36</v>
      </c>
      <c r="Z7">
        <f>COUNT(D1:D145)</f>
        <v>144</v>
      </c>
      <c r="AA7">
        <f>SUBTOTAL(2,price)</f>
        <v>144</v>
      </c>
      <c r="AB7">
        <f>SUBTOTAL(3,price)</f>
        <v>145</v>
      </c>
    </row>
    <row r="8" spans="1:28" x14ac:dyDescent="0.35">
      <c r="A8" t="s">
        <v>4</v>
      </c>
      <c r="B8">
        <v>2014</v>
      </c>
      <c r="C8">
        <v>1</v>
      </c>
      <c r="D8" s="5">
        <v>752556.73500000103</v>
      </c>
      <c r="E8" s="5">
        <v>1137674.7475000001</v>
      </c>
      <c r="F8" s="67" t="str">
        <f t="shared" si="0"/>
        <v>01.1.2014</v>
      </c>
      <c r="G8" s="67">
        <f t="shared" si="1"/>
        <v>41640</v>
      </c>
      <c r="H8">
        <f t="shared" si="2"/>
        <v>2014</v>
      </c>
      <c r="I8">
        <f t="shared" si="3"/>
        <v>1</v>
      </c>
      <c r="J8">
        <f t="shared" si="4"/>
        <v>1</v>
      </c>
      <c r="K8">
        <f t="shared" si="5"/>
        <v>3</v>
      </c>
      <c r="L8" t="str">
        <f t="shared" si="6"/>
        <v>1</v>
      </c>
      <c r="M8" t="str">
        <f t="shared" si="7"/>
        <v>Wed</v>
      </c>
      <c r="N8" t="str">
        <f t="shared" si="8"/>
        <v>Wednesday</v>
      </c>
      <c r="O8" t="str">
        <f t="shared" si="9"/>
        <v>January</v>
      </c>
      <c r="P8" t="str">
        <f t="shared" si="10"/>
        <v>Se</v>
      </c>
      <c r="Q8" t="str">
        <f t="shared" si="11"/>
        <v>SE</v>
      </c>
      <c r="R8" t="str">
        <f t="shared" si="12"/>
        <v>Sele</v>
      </c>
      <c r="S8" t="str">
        <f t="shared" si="13"/>
        <v>ect</v>
      </c>
      <c r="T8" t="str">
        <f>VLOOKUP(A8,Segment_zkratky!$A$1:$B$9,2,0)</f>
        <v>SE</v>
      </c>
      <c r="U8" t="str">
        <f t="shared" si="14"/>
        <v>větší</v>
      </c>
      <c r="V8" t="str">
        <f t="shared" si="15"/>
        <v>ne</v>
      </c>
      <c r="W8" t="str">
        <f t="shared" si="16"/>
        <v>January</v>
      </c>
    </row>
    <row r="9" spans="1:28" x14ac:dyDescent="0.35">
      <c r="A9" t="s">
        <v>9</v>
      </c>
      <c r="B9">
        <v>2014</v>
      </c>
      <c r="C9">
        <v>1</v>
      </c>
      <c r="D9" s="5">
        <v>183239.91</v>
      </c>
      <c r="E9" s="5">
        <v>288661.45</v>
      </c>
      <c r="F9" s="67" t="str">
        <f t="shared" si="0"/>
        <v>01.1.2014</v>
      </c>
      <c r="G9" s="67">
        <f t="shared" si="1"/>
        <v>41640</v>
      </c>
      <c r="H9">
        <f t="shared" si="2"/>
        <v>2014</v>
      </c>
      <c r="I9">
        <f t="shared" si="3"/>
        <v>1</v>
      </c>
      <c r="J9">
        <f t="shared" si="4"/>
        <v>1</v>
      </c>
      <c r="K9">
        <f t="shared" si="5"/>
        <v>3</v>
      </c>
      <c r="L9" t="str">
        <f t="shared" si="6"/>
        <v>1</v>
      </c>
      <c r="M9" t="str">
        <f t="shared" si="7"/>
        <v>Wed</v>
      </c>
      <c r="N9" t="str">
        <f t="shared" si="8"/>
        <v>Wednesday</v>
      </c>
      <c r="O9" t="str">
        <f t="shared" si="9"/>
        <v>January</v>
      </c>
      <c r="P9" t="str">
        <f t="shared" si="10"/>
        <v>Yo</v>
      </c>
      <c r="Q9" t="str">
        <f t="shared" si="11"/>
        <v>YO</v>
      </c>
      <c r="R9" t="str">
        <f t="shared" si="12"/>
        <v>You</v>
      </c>
      <c r="S9" t="str">
        <f t="shared" si="13"/>
        <v>th</v>
      </c>
      <c r="T9" t="str">
        <f>VLOOKUP(A9,Segment_zkratky!$A$1:$B$9,2,0)</f>
        <v>YO</v>
      </c>
      <c r="U9" t="str">
        <f t="shared" si="14"/>
        <v>menší</v>
      </c>
      <c r="V9" t="str">
        <f t="shared" si="15"/>
        <v>ano</v>
      </c>
      <c r="W9" t="str">
        <f t="shared" si="16"/>
        <v>January</v>
      </c>
    </row>
    <row r="10" spans="1:28" x14ac:dyDescent="0.35">
      <c r="A10" t="s">
        <v>7</v>
      </c>
      <c r="B10">
        <v>2014</v>
      </c>
      <c r="C10">
        <v>2</v>
      </c>
      <c r="D10" s="5">
        <v>839257.44000000099</v>
      </c>
      <c r="E10" s="5">
        <v>989518.09</v>
      </c>
      <c r="F10" s="67" t="str">
        <f t="shared" si="0"/>
        <v>01.2.2014</v>
      </c>
      <c r="G10" s="67">
        <f t="shared" si="1"/>
        <v>41671</v>
      </c>
      <c r="H10">
        <f t="shared" si="2"/>
        <v>2014</v>
      </c>
      <c r="I10">
        <f t="shared" si="3"/>
        <v>2</v>
      </c>
      <c r="J10">
        <f t="shared" si="4"/>
        <v>1</v>
      </c>
      <c r="K10">
        <f t="shared" si="5"/>
        <v>6</v>
      </c>
      <c r="L10" t="str">
        <f t="shared" si="6"/>
        <v>1</v>
      </c>
      <c r="M10" t="str">
        <f t="shared" si="7"/>
        <v>Sat</v>
      </c>
      <c r="N10" t="str">
        <f t="shared" si="8"/>
        <v>Saturday</v>
      </c>
      <c r="O10" t="str">
        <f t="shared" si="9"/>
        <v>February</v>
      </c>
      <c r="P10" t="str">
        <f t="shared" si="10"/>
        <v>Al</v>
      </c>
      <c r="Q10" t="str">
        <f t="shared" si="11"/>
        <v>AL</v>
      </c>
      <c r="R10" t="str">
        <f t="shared" si="12"/>
        <v>All Seas</v>
      </c>
      <c r="S10" t="str">
        <f t="shared" si="13"/>
        <v xml:space="preserve"> Season</v>
      </c>
      <c r="T10" t="str">
        <f>VLOOKUP(A10,Segment_zkratky!$A$1:$B$9,2,0)</f>
        <v>AS</v>
      </c>
      <c r="U10" t="str">
        <f t="shared" si="14"/>
        <v>menší</v>
      </c>
      <c r="V10" t="str">
        <f t="shared" si="15"/>
        <v>ano</v>
      </c>
      <c r="W10" t="str">
        <f t="shared" si="16"/>
        <v>February</v>
      </c>
    </row>
    <row r="11" spans="1:28" x14ac:dyDescent="0.35">
      <c r="A11" t="s">
        <v>8</v>
      </c>
      <c r="B11">
        <v>2014</v>
      </c>
      <c r="C11">
        <v>2</v>
      </c>
      <c r="D11" s="5">
        <v>2662670.7450000201</v>
      </c>
      <c r="E11" s="5">
        <v>2844334.8500000099</v>
      </c>
      <c r="F11" s="67" t="str">
        <f t="shared" si="0"/>
        <v>01.2.2014</v>
      </c>
      <c r="G11" s="67">
        <f t="shared" si="1"/>
        <v>41671</v>
      </c>
      <c r="H11">
        <f t="shared" si="2"/>
        <v>2014</v>
      </c>
      <c r="I11">
        <f t="shared" si="3"/>
        <v>2</v>
      </c>
      <c r="J11">
        <f t="shared" si="4"/>
        <v>1</v>
      </c>
      <c r="K11">
        <f t="shared" si="5"/>
        <v>6</v>
      </c>
      <c r="L11" t="str">
        <f t="shared" si="6"/>
        <v>1</v>
      </c>
      <c r="M11" t="str">
        <f t="shared" si="7"/>
        <v>Sat</v>
      </c>
      <c r="N11" t="str">
        <f t="shared" si="8"/>
        <v>Saturday</v>
      </c>
      <c r="O11" t="str">
        <f t="shared" si="9"/>
        <v>February</v>
      </c>
      <c r="P11" t="str">
        <f t="shared" si="10"/>
        <v>Co</v>
      </c>
      <c r="Q11" t="str">
        <f t="shared" si="11"/>
        <v>CO</v>
      </c>
      <c r="R11" t="str">
        <f t="shared" si="12"/>
        <v>Convenien</v>
      </c>
      <c r="S11" t="str">
        <f t="shared" si="13"/>
        <v>venience</v>
      </c>
      <c r="T11" t="str">
        <f>VLOOKUP(A11,Segment_zkratky!$A$1:$B$9,2,0)</f>
        <v>CO</v>
      </c>
      <c r="U11" t="str">
        <f t="shared" si="14"/>
        <v>větší</v>
      </c>
      <c r="V11" t="str">
        <f t="shared" si="15"/>
        <v>ano</v>
      </c>
      <c r="W11" t="str">
        <f t="shared" si="16"/>
        <v>February</v>
      </c>
    </row>
    <row r="12" spans="1:28" x14ac:dyDescent="0.35">
      <c r="A12" t="s">
        <v>5</v>
      </c>
      <c r="B12">
        <v>2014</v>
      </c>
      <c r="C12">
        <v>2</v>
      </c>
      <c r="D12" s="5">
        <v>1631274.0149999999</v>
      </c>
      <c r="E12" s="5">
        <v>1837779.6725000001</v>
      </c>
      <c r="F12" s="67" t="str">
        <f t="shared" si="0"/>
        <v>01.2.2014</v>
      </c>
      <c r="G12" s="67">
        <f t="shared" si="1"/>
        <v>41671</v>
      </c>
      <c r="H12">
        <f t="shared" si="2"/>
        <v>2014</v>
      </c>
      <c r="I12">
        <f t="shared" si="3"/>
        <v>2</v>
      </c>
      <c r="J12">
        <f t="shared" si="4"/>
        <v>1</v>
      </c>
      <c r="K12">
        <f t="shared" si="5"/>
        <v>6</v>
      </c>
      <c r="L12" t="str">
        <f t="shared" si="6"/>
        <v>1</v>
      </c>
      <c r="M12" t="str">
        <f t="shared" si="7"/>
        <v>Sat</v>
      </c>
      <c r="N12" t="str">
        <f t="shared" si="8"/>
        <v>Saturday</v>
      </c>
      <c r="O12" t="str">
        <f t="shared" si="9"/>
        <v>February</v>
      </c>
      <c r="P12" t="str">
        <f t="shared" si="10"/>
        <v>Ex</v>
      </c>
      <c r="Q12" t="str">
        <f t="shared" si="11"/>
        <v>EX</v>
      </c>
      <c r="R12" t="str">
        <f t="shared" si="12"/>
        <v>Extre</v>
      </c>
      <c r="S12" t="str">
        <f t="shared" si="13"/>
        <v>reme</v>
      </c>
      <c r="T12" t="str">
        <f>VLOOKUP(A12,Segment_zkratky!$A$1:$B$9,2,0)</f>
        <v>EX</v>
      </c>
      <c r="U12" t="str">
        <f t="shared" si="14"/>
        <v>větší</v>
      </c>
      <c r="V12" t="str">
        <f t="shared" si="15"/>
        <v>ne</v>
      </c>
      <c r="W12" t="str">
        <f t="shared" si="16"/>
        <v>February</v>
      </c>
    </row>
    <row r="13" spans="1:28" x14ac:dyDescent="0.35">
      <c r="A13" t="s">
        <v>3</v>
      </c>
      <c r="B13">
        <v>2014</v>
      </c>
      <c r="C13">
        <v>2</v>
      </c>
      <c r="D13" s="5">
        <v>8578084.0949993599</v>
      </c>
      <c r="E13" s="5">
        <v>5006514.1524999496</v>
      </c>
      <c r="F13" s="67" t="str">
        <f t="shared" si="0"/>
        <v>01.2.2014</v>
      </c>
      <c r="G13" s="67">
        <f t="shared" si="1"/>
        <v>41671</v>
      </c>
      <c r="H13">
        <f t="shared" si="2"/>
        <v>2014</v>
      </c>
      <c r="I13">
        <f t="shared" si="3"/>
        <v>2</v>
      </c>
      <c r="J13">
        <f t="shared" si="4"/>
        <v>1</v>
      </c>
      <c r="K13">
        <f t="shared" si="5"/>
        <v>6</v>
      </c>
      <c r="L13" t="str">
        <f t="shared" si="6"/>
        <v>1</v>
      </c>
      <c r="M13" t="str">
        <f t="shared" si="7"/>
        <v>Sat</v>
      </c>
      <c r="N13" t="str">
        <f t="shared" si="8"/>
        <v>Saturday</v>
      </c>
      <c r="O13" t="str">
        <f t="shared" si="9"/>
        <v>February</v>
      </c>
      <c r="P13" t="str">
        <f t="shared" si="10"/>
        <v>Mo</v>
      </c>
      <c r="Q13" t="str">
        <f t="shared" si="11"/>
        <v>MO</v>
      </c>
      <c r="R13" t="str">
        <f t="shared" si="12"/>
        <v>Moderati</v>
      </c>
      <c r="S13" t="str">
        <f t="shared" si="13"/>
        <v>eration</v>
      </c>
      <c r="T13" t="str">
        <f>VLOOKUP(A13,Segment_zkratky!$A$1:$B$9,2,0)</f>
        <v>MO</v>
      </c>
      <c r="U13" t="str">
        <f t="shared" si="14"/>
        <v>větší</v>
      </c>
      <c r="V13" t="str">
        <f t="shared" si="15"/>
        <v>ano</v>
      </c>
      <c r="W13" t="str">
        <f t="shared" si="16"/>
        <v>February</v>
      </c>
    </row>
    <row r="14" spans="1:28" x14ac:dyDescent="0.35">
      <c r="A14" t="s">
        <v>6</v>
      </c>
      <c r="B14">
        <v>2014</v>
      </c>
      <c r="C14">
        <v>2</v>
      </c>
      <c r="D14" s="5">
        <v>639066.75</v>
      </c>
      <c r="E14" s="5">
        <v>1684376.9650000001</v>
      </c>
      <c r="F14" s="67" t="str">
        <f t="shared" si="0"/>
        <v>01.2.2014</v>
      </c>
      <c r="G14" s="67">
        <f t="shared" si="1"/>
        <v>41671</v>
      </c>
      <c r="H14">
        <f t="shared" si="2"/>
        <v>2014</v>
      </c>
      <c r="I14">
        <f t="shared" si="3"/>
        <v>2</v>
      </c>
      <c r="J14">
        <f t="shared" si="4"/>
        <v>1</v>
      </c>
      <c r="K14">
        <f t="shared" si="5"/>
        <v>6</v>
      </c>
      <c r="L14" t="str">
        <f t="shared" si="6"/>
        <v>1</v>
      </c>
      <c r="M14" t="str">
        <f t="shared" si="7"/>
        <v>Sat</v>
      </c>
      <c r="N14" t="str">
        <f t="shared" si="8"/>
        <v>Saturday</v>
      </c>
      <c r="O14" t="str">
        <f t="shared" si="9"/>
        <v>February</v>
      </c>
      <c r="P14" t="str">
        <f t="shared" si="10"/>
        <v>Pr</v>
      </c>
      <c r="Q14" t="str">
        <f t="shared" si="11"/>
        <v>PR</v>
      </c>
      <c r="R14" t="str">
        <f t="shared" si="12"/>
        <v>Productivi</v>
      </c>
      <c r="S14" t="str">
        <f t="shared" si="13"/>
        <v>ductivity</v>
      </c>
      <c r="T14" t="str">
        <f>VLOOKUP(A14,Segment_zkratky!$A$1:$B$9,2,0)</f>
        <v>PR</v>
      </c>
      <c r="U14" t="str">
        <f t="shared" si="14"/>
        <v>větší</v>
      </c>
      <c r="V14" t="str">
        <f t="shared" si="15"/>
        <v>ne</v>
      </c>
      <c r="W14" t="str">
        <f t="shared" si="16"/>
        <v>February</v>
      </c>
    </row>
    <row r="15" spans="1:28" x14ac:dyDescent="0.35">
      <c r="A15" t="s">
        <v>2</v>
      </c>
      <c r="B15">
        <v>2014</v>
      </c>
      <c r="C15">
        <v>2</v>
      </c>
      <c r="D15" s="5">
        <v>244237.45499999999</v>
      </c>
      <c r="E15" s="5">
        <v>226709.23333333299</v>
      </c>
      <c r="F15" s="67" t="str">
        <f t="shared" si="0"/>
        <v>01.2.2014</v>
      </c>
      <c r="G15" s="67">
        <f t="shared" si="1"/>
        <v>41671</v>
      </c>
      <c r="H15">
        <f t="shared" si="2"/>
        <v>2014</v>
      </c>
      <c r="I15">
        <f t="shared" si="3"/>
        <v>2</v>
      </c>
      <c r="J15">
        <f t="shared" si="4"/>
        <v>1</v>
      </c>
      <c r="K15">
        <f t="shared" si="5"/>
        <v>6</v>
      </c>
      <c r="L15" t="str">
        <f t="shared" si="6"/>
        <v>1</v>
      </c>
      <c r="M15" t="str">
        <f t="shared" si="7"/>
        <v>Sat</v>
      </c>
      <c r="N15" t="str">
        <f t="shared" si="8"/>
        <v>Saturday</v>
      </c>
      <c r="O15" t="str">
        <f t="shared" si="9"/>
        <v>February</v>
      </c>
      <c r="P15" t="str">
        <f t="shared" si="10"/>
        <v>Re</v>
      </c>
      <c r="Q15" t="str">
        <f t="shared" si="11"/>
        <v>RE</v>
      </c>
      <c r="R15" t="str">
        <f t="shared" si="12"/>
        <v>Regul</v>
      </c>
      <c r="S15" t="str">
        <f t="shared" si="13"/>
        <v>ular</v>
      </c>
      <c r="T15" t="str">
        <f>VLOOKUP(A15,Segment_zkratky!$A$1:$B$9,2,0)</f>
        <v>RE</v>
      </c>
      <c r="U15" t="str">
        <f t="shared" si="14"/>
        <v>menší</v>
      </c>
      <c r="V15" t="str">
        <f t="shared" si="15"/>
        <v>ano</v>
      </c>
      <c r="W15" t="str">
        <f t="shared" si="16"/>
        <v>February</v>
      </c>
    </row>
    <row r="16" spans="1:28" x14ac:dyDescent="0.35">
      <c r="A16" t="s">
        <v>4</v>
      </c>
      <c r="B16">
        <v>2014</v>
      </c>
      <c r="C16">
        <v>2</v>
      </c>
      <c r="D16" s="5">
        <v>842196.02250000194</v>
      </c>
      <c r="E16" s="5">
        <v>1272301.79</v>
      </c>
      <c r="F16" s="67" t="str">
        <f t="shared" si="0"/>
        <v>01.2.2014</v>
      </c>
      <c r="G16" s="67">
        <f t="shared" si="1"/>
        <v>41671</v>
      </c>
      <c r="H16">
        <f t="shared" si="2"/>
        <v>2014</v>
      </c>
      <c r="I16">
        <f t="shared" si="3"/>
        <v>2</v>
      </c>
      <c r="J16">
        <f t="shared" si="4"/>
        <v>1</v>
      </c>
      <c r="K16">
        <f t="shared" si="5"/>
        <v>6</v>
      </c>
      <c r="L16" t="str">
        <f t="shared" si="6"/>
        <v>1</v>
      </c>
      <c r="M16" t="str">
        <f t="shared" si="7"/>
        <v>Sat</v>
      </c>
      <c r="N16" t="str">
        <f t="shared" si="8"/>
        <v>Saturday</v>
      </c>
      <c r="O16" t="str">
        <f t="shared" si="9"/>
        <v>February</v>
      </c>
      <c r="P16" t="str">
        <f t="shared" si="10"/>
        <v>Se</v>
      </c>
      <c r="Q16" t="str">
        <f t="shared" si="11"/>
        <v>SE</v>
      </c>
      <c r="R16" t="str">
        <f t="shared" si="12"/>
        <v>Sele</v>
      </c>
      <c r="S16" t="str">
        <f t="shared" si="13"/>
        <v>ect</v>
      </c>
      <c r="T16" t="str">
        <f>VLOOKUP(A16,Segment_zkratky!$A$1:$B$9,2,0)</f>
        <v>SE</v>
      </c>
      <c r="U16" t="str">
        <f t="shared" si="14"/>
        <v>větší</v>
      </c>
      <c r="V16" t="str">
        <f t="shared" si="15"/>
        <v>ne</v>
      </c>
      <c r="W16" t="str">
        <f t="shared" si="16"/>
        <v>February</v>
      </c>
    </row>
    <row r="17" spans="1:23" x14ac:dyDescent="0.35">
      <c r="A17" t="s">
        <v>9</v>
      </c>
      <c r="B17">
        <v>2014</v>
      </c>
      <c r="C17">
        <v>2</v>
      </c>
      <c r="D17" s="5">
        <v>216609.12</v>
      </c>
      <c r="E17" s="5">
        <v>343312.57250000001</v>
      </c>
      <c r="F17" s="67" t="str">
        <f t="shared" si="0"/>
        <v>01.2.2014</v>
      </c>
      <c r="G17" s="67">
        <f t="shared" si="1"/>
        <v>41671</v>
      </c>
      <c r="H17">
        <f t="shared" si="2"/>
        <v>2014</v>
      </c>
      <c r="I17">
        <f t="shared" si="3"/>
        <v>2</v>
      </c>
      <c r="J17">
        <f t="shared" si="4"/>
        <v>1</v>
      </c>
      <c r="K17">
        <f t="shared" si="5"/>
        <v>6</v>
      </c>
      <c r="L17" t="str">
        <f t="shared" si="6"/>
        <v>1</v>
      </c>
      <c r="M17" t="str">
        <f t="shared" si="7"/>
        <v>Sat</v>
      </c>
      <c r="N17" t="str">
        <f t="shared" si="8"/>
        <v>Saturday</v>
      </c>
      <c r="O17" t="str">
        <f t="shared" si="9"/>
        <v>February</v>
      </c>
      <c r="P17" t="str">
        <f t="shared" si="10"/>
        <v>Yo</v>
      </c>
      <c r="Q17" t="str">
        <f t="shared" si="11"/>
        <v>YO</v>
      </c>
      <c r="R17" t="str">
        <f t="shared" si="12"/>
        <v>You</v>
      </c>
      <c r="S17" t="str">
        <f t="shared" si="13"/>
        <v>th</v>
      </c>
      <c r="T17" t="str">
        <f>VLOOKUP(A17,Segment_zkratky!$A$1:$B$9,2,0)</f>
        <v>YO</v>
      </c>
      <c r="U17" t="str">
        <f t="shared" si="14"/>
        <v>menší</v>
      </c>
      <c r="V17" t="str">
        <f t="shared" si="15"/>
        <v>ano</v>
      </c>
      <c r="W17" t="str">
        <f t="shared" si="16"/>
        <v>February</v>
      </c>
    </row>
    <row r="18" spans="1:23" x14ac:dyDescent="0.35">
      <c r="A18" t="s">
        <v>7</v>
      </c>
      <c r="B18">
        <v>2014</v>
      </c>
      <c r="C18">
        <v>3</v>
      </c>
      <c r="D18" s="5">
        <v>1369670.085</v>
      </c>
      <c r="E18" s="5">
        <v>1698134.79</v>
      </c>
      <c r="F18" s="67" t="str">
        <f t="shared" si="0"/>
        <v>01.3.2014</v>
      </c>
      <c r="G18" s="67">
        <f t="shared" si="1"/>
        <v>41699</v>
      </c>
      <c r="H18">
        <f t="shared" si="2"/>
        <v>2014</v>
      </c>
      <c r="I18">
        <f t="shared" si="3"/>
        <v>3</v>
      </c>
      <c r="J18">
        <f t="shared" si="4"/>
        <v>1</v>
      </c>
      <c r="K18">
        <f t="shared" si="5"/>
        <v>6</v>
      </c>
      <c r="L18" t="str">
        <f t="shared" si="6"/>
        <v>1</v>
      </c>
      <c r="M18" t="str">
        <f t="shared" si="7"/>
        <v>Sat</v>
      </c>
      <c r="N18" t="str">
        <f t="shared" si="8"/>
        <v>Saturday</v>
      </c>
      <c r="O18" t="str">
        <f t="shared" si="9"/>
        <v>March</v>
      </c>
      <c r="P18" t="str">
        <f t="shared" si="10"/>
        <v>Al</v>
      </c>
      <c r="Q18" t="str">
        <f t="shared" si="11"/>
        <v>AL</v>
      </c>
      <c r="R18" t="str">
        <f t="shared" si="12"/>
        <v>All Seas</v>
      </c>
      <c r="S18" t="str">
        <f t="shared" si="13"/>
        <v xml:space="preserve"> Season</v>
      </c>
      <c r="T18" t="str">
        <f>VLOOKUP(A18,Segment_zkratky!$A$1:$B$9,2,0)</f>
        <v>AS</v>
      </c>
      <c r="U18" t="str">
        <f t="shared" si="14"/>
        <v>větší</v>
      </c>
      <c r="V18" t="str">
        <f t="shared" si="15"/>
        <v>ne</v>
      </c>
      <c r="W18" t="str">
        <f t="shared" si="16"/>
        <v/>
      </c>
    </row>
    <row r="19" spans="1:23" x14ac:dyDescent="0.35">
      <c r="A19" t="s">
        <v>8</v>
      </c>
      <c r="B19">
        <v>2014</v>
      </c>
      <c r="C19">
        <v>3</v>
      </c>
      <c r="D19" s="5">
        <v>5055709.6275000302</v>
      </c>
      <c r="E19" s="5">
        <v>5924818.9750000099</v>
      </c>
      <c r="F19" s="67" t="str">
        <f t="shared" si="0"/>
        <v>01.3.2014</v>
      </c>
      <c r="G19" s="67">
        <f t="shared" si="1"/>
        <v>41699</v>
      </c>
      <c r="H19">
        <f t="shared" si="2"/>
        <v>2014</v>
      </c>
      <c r="I19">
        <f t="shared" si="3"/>
        <v>3</v>
      </c>
      <c r="J19">
        <f t="shared" si="4"/>
        <v>1</v>
      </c>
      <c r="K19">
        <f t="shared" si="5"/>
        <v>6</v>
      </c>
      <c r="L19" t="str">
        <f t="shared" si="6"/>
        <v>1</v>
      </c>
      <c r="M19" t="str">
        <f t="shared" si="7"/>
        <v>Sat</v>
      </c>
      <c r="N19" t="str">
        <f t="shared" si="8"/>
        <v>Saturday</v>
      </c>
      <c r="O19" t="str">
        <f t="shared" si="9"/>
        <v>March</v>
      </c>
      <c r="P19" t="str">
        <f t="shared" si="10"/>
        <v>Co</v>
      </c>
      <c r="Q19" t="str">
        <f t="shared" si="11"/>
        <v>CO</v>
      </c>
      <c r="R19" t="str">
        <f t="shared" si="12"/>
        <v>Convenien</v>
      </c>
      <c r="S19" t="str">
        <f t="shared" si="13"/>
        <v>venience</v>
      </c>
      <c r="T19" t="str">
        <f>VLOOKUP(A19,Segment_zkratky!$A$1:$B$9,2,0)</f>
        <v>CO</v>
      </c>
      <c r="U19" t="str">
        <f t="shared" si="14"/>
        <v>větší</v>
      </c>
      <c r="V19" t="str">
        <f t="shared" si="15"/>
        <v>ano</v>
      </c>
      <c r="W19" t="str">
        <f t="shared" si="16"/>
        <v/>
      </c>
    </row>
    <row r="20" spans="1:23" x14ac:dyDescent="0.35">
      <c r="A20" t="s">
        <v>5</v>
      </c>
      <c r="B20">
        <v>2014</v>
      </c>
      <c r="C20">
        <v>3</v>
      </c>
      <c r="D20" s="5">
        <v>3025383.0075000101</v>
      </c>
      <c r="E20" s="5">
        <v>3464570.3975000102</v>
      </c>
      <c r="F20" s="67" t="str">
        <f t="shared" si="0"/>
        <v>01.3.2014</v>
      </c>
      <c r="G20" s="67">
        <f t="shared" si="1"/>
        <v>41699</v>
      </c>
      <c r="H20">
        <f t="shared" si="2"/>
        <v>2014</v>
      </c>
      <c r="I20">
        <f t="shared" si="3"/>
        <v>3</v>
      </c>
      <c r="J20">
        <f t="shared" si="4"/>
        <v>1</v>
      </c>
      <c r="K20">
        <f t="shared" si="5"/>
        <v>6</v>
      </c>
      <c r="L20" t="str">
        <f t="shared" si="6"/>
        <v>1</v>
      </c>
      <c r="M20" t="str">
        <f t="shared" si="7"/>
        <v>Sat</v>
      </c>
      <c r="N20" t="str">
        <f t="shared" si="8"/>
        <v>Saturday</v>
      </c>
      <c r="O20" t="str">
        <f t="shared" si="9"/>
        <v>March</v>
      </c>
      <c r="P20" t="str">
        <f t="shared" si="10"/>
        <v>Ex</v>
      </c>
      <c r="Q20" t="str">
        <f t="shared" si="11"/>
        <v>EX</v>
      </c>
      <c r="R20" t="str">
        <f t="shared" si="12"/>
        <v>Extre</v>
      </c>
      <c r="S20" t="str">
        <f t="shared" si="13"/>
        <v>reme</v>
      </c>
      <c r="T20" t="str">
        <f>VLOOKUP(A20,Segment_zkratky!$A$1:$B$9,2,0)</f>
        <v>EX</v>
      </c>
      <c r="U20" t="str">
        <f t="shared" si="14"/>
        <v>větší</v>
      </c>
      <c r="V20" t="str">
        <f t="shared" si="15"/>
        <v>ano</v>
      </c>
      <c r="W20" t="str">
        <f t="shared" si="16"/>
        <v/>
      </c>
    </row>
    <row r="21" spans="1:23" x14ac:dyDescent="0.35">
      <c r="A21" t="s">
        <v>3</v>
      </c>
      <c r="B21">
        <v>2014</v>
      </c>
      <c r="C21">
        <v>3</v>
      </c>
      <c r="D21" s="5">
        <v>13901808.1649988</v>
      </c>
      <c r="E21" s="5">
        <v>8212518.1900001001</v>
      </c>
      <c r="F21" s="67" t="str">
        <f t="shared" si="0"/>
        <v>01.3.2014</v>
      </c>
      <c r="G21" s="67">
        <f t="shared" si="1"/>
        <v>41699</v>
      </c>
      <c r="H21">
        <f t="shared" si="2"/>
        <v>2014</v>
      </c>
      <c r="I21">
        <f t="shared" si="3"/>
        <v>3</v>
      </c>
      <c r="J21">
        <f t="shared" si="4"/>
        <v>1</v>
      </c>
      <c r="K21">
        <f t="shared" si="5"/>
        <v>6</v>
      </c>
      <c r="L21" t="str">
        <f t="shared" si="6"/>
        <v>1</v>
      </c>
      <c r="M21" t="str">
        <f t="shared" si="7"/>
        <v>Sat</v>
      </c>
      <c r="N21" t="str">
        <f t="shared" si="8"/>
        <v>Saturday</v>
      </c>
      <c r="O21" t="str">
        <f t="shared" si="9"/>
        <v>March</v>
      </c>
      <c r="P21" t="str">
        <f t="shared" si="10"/>
        <v>Mo</v>
      </c>
      <c r="Q21" t="str">
        <f t="shared" si="11"/>
        <v>MO</v>
      </c>
      <c r="R21" t="str">
        <f t="shared" si="12"/>
        <v>Moderati</v>
      </c>
      <c r="S21" t="str">
        <f t="shared" si="13"/>
        <v>eration</v>
      </c>
      <c r="T21" t="str">
        <f>VLOOKUP(A21,Segment_zkratky!$A$1:$B$9,2,0)</f>
        <v>MO</v>
      </c>
      <c r="U21" t="str">
        <f t="shared" si="14"/>
        <v>větší</v>
      </c>
      <c r="V21" t="str">
        <f t="shared" si="15"/>
        <v>ano</v>
      </c>
      <c r="W21" t="str">
        <f t="shared" si="16"/>
        <v/>
      </c>
    </row>
    <row r="22" spans="1:23" x14ac:dyDescent="0.35">
      <c r="A22" t="s">
        <v>6</v>
      </c>
      <c r="B22">
        <v>2014</v>
      </c>
      <c r="C22">
        <v>3</v>
      </c>
      <c r="D22" s="5">
        <v>1065548.9250000101</v>
      </c>
      <c r="E22" s="5">
        <v>2956687.7675000099</v>
      </c>
      <c r="F22" s="67" t="str">
        <f t="shared" si="0"/>
        <v>01.3.2014</v>
      </c>
      <c r="G22" s="67">
        <f t="shared" si="1"/>
        <v>41699</v>
      </c>
      <c r="H22">
        <f t="shared" si="2"/>
        <v>2014</v>
      </c>
      <c r="I22">
        <f t="shared" si="3"/>
        <v>3</v>
      </c>
      <c r="J22">
        <f t="shared" si="4"/>
        <v>1</v>
      </c>
      <c r="K22">
        <f t="shared" si="5"/>
        <v>6</v>
      </c>
      <c r="L22" t="str">
        <f t="shared" si="6"/>
        <v>1</v>
      </c>
      <c r="M22" t="str">
        <f t="shared" si="7"/>
        <v>Sat</v>
      </c>
      <c r="N22" t="str">
        <f t="shared" si="8"/>
        <v>Saturday</v>
      </c>
      <c r="O22" t="str">
        <f t="shared" si="9"/>
        <v>March</v>
      </c>
      <c r="P22" t="str">
        <f t="shared" si="10"/>
        <v>Pr</v>
      </c>
      <c r="Q22" t="str">
        <f t="shared" si="11"/>
        <v>PR</v>
      </c>
      <c r="R22" t="str">
        <f t="shared" si="12"/>
        <v>Productivi</v>
      </c>
      <c r="S22" t="str">
        <f t="shared" si="13"/>
        <v>ductivity</v>
      </c>
      <c r="T22" t="str">
        <f>VLOOKUP(A22,Segment_zkratky!$A$1:$B$9,2,0)</f>
        <v>PR</v>
      </c>
      <c r="U22" t="str">
        <f t="shared" si="14"/>
        <v>větší</v>
      </c>
      <c r="V22" t="str">
        <f t="shared" si="15"/>
        <v>ano</v>
      </c>
      <c r="W22" t="str">
        <f t="shared" si="16"/>
        <v/>
      </c>
    </row>
    <row r="23" spans="1:23" x14ac:dyDescent="0.35">
      <c r="A23" t="s">
        <v>2</v>
      </c>
      <c r="B23">
        <v>2014</v>
      </c>
      <c r="C23">
        <v>3</v>
      </c>
      <c r="D23" s="5">
        <v>592492.89749999996</v>
      </c>
      <c r="E23" s="5">
        <v>540383.4325</v>
      </c>
      <c r="F23" s="67" t="str">
        <f t="shared" si="0"/>
        <v>01.3.2014</v>
      </c>
      <c r="G23" s="67">
        <f t="shared" si="1"/>
        <v>41699</v>
      </c>
      <c r="H23">
        <f t="shared" si="2"/>
        <v>2014</v>
      </c>
      <c r="I23">
        <f t="shared" si="3"/>
        <v>3</v>
      </c>
      <c r="J23">
        <f t="shared" si="4"/>
        <v>1</v>
      </c>
      <c r="K23">
        <f t="shared" si="5"/>
        <v>6</v>
      </c>
      <c r="L23" t="str">
        <f t="shared" si="6"/>
        <v>1</v>
      </c>
      <c r="M23" t="str">
        <f t="shared" si="7"/>
        <v>Sat</v>
      </c>
      <c r="N23" t="str">
        <f t="shared" si="8"/>
        <v>Saturday</v>
      </c>
      <c r="O23" t="str">
        <f t="shared" si="9"/>
        <v>March</v>
      </c>
      <c r="P23" t="str">
        <f t="shared" si="10"/>
        <v>Re</v>
      </c>
      <c r="Q23" t="str">
        <f t="shared" si="11"/>
        <v>RE</v>
      </c>
      <c r="R23" t="str">
        <f t="shared" si="12"/>
        <v>Regul</v>
      </c>
      <c r="S23" t="str">
        <f t="shared" si="13"/>
        <v>ular</v>
      </c>
      <c r="T23" t="str">
        <f>VLOOKUP(A23,Segment_zkratky!$A$1:$B$9,2,0)</f>
        <v>RE</v>
      </c>
      <c r="U23" t="str">
        <f t="shared" si="14"/>
        <v>menší</v>
      </c>
      <c r="V23" t="str">
        <f t="shared" si="15"/>
        <v>ano</v>
      </c>
      <c r="W23" t="str">
        <f t="shared" si="16"/>
        <v/>
      </c>
    </row>
    <row r="24" spans="1:23" x14ac:dyDescent="0.35">
      <c r="A24" t="s">
        <v>4</v>
      </c>
      <c r="B24">
        <v>2014</v>
      </c>
      <c r="C24">
        <v>3</v>
      </c>
      <c r="D24" s="5">
        <v>1308841.4325000099</v>
      </c>
      <c r="E24" s="5">
        <v>1947998.2950000099</v>
      </c>
      <c r="F24" s="67" t="str">
        <f t="shared" si="0"/>
        <v>01.3.2014</v>
      </c>
      <c r="G24" s="67">
        <f t="shared" si="1"/>
        <v>41699</v>
      </c>
      <c r="H24">
        <f t="shared" si="2"/>
        <v>2014</v>
      </c>
      <c r="I24">
        <f t="shared" si="3"/>
        <v>3</v>
      </c>
      <c r="J24">
        <f t="shared" si="4"/>
        <v>1</v>
      </c>
      <c r="K24">
        <f t="shared" si="5"/>
        <v>6</v>
      </c>
      <c r="L24" t="str">
        <f t="shared" si="6"/>
        <v>1</v>
      </c>
      <c r="M24" t="str">
        <f t="shared" si="7"/>
        <v>Sat</v>
      </c>
      <c r="N24" t="str">
        <f t="shared" si="8"/>
        <v>Saturday</v>
      </c>
      <c r="O24" t="str">
        <f t="shared" si="9"/>
        <v>March</v>
      </c>
      <c r="P24" t="str">
        <f t="shared" si="10"/>
        <v>Se</v>
      </c>
      <c r="Q24" t="str">
        <f t="shared" si="11"/>
        <v>SE</v>
      </c>
      <c r="R24" t="str">
        <f t="shared" si="12"/>
        <v>Sele</v>
      </c>
      <c r="S24" t="str">
        <f t="shared" si="13"/>
        <v>ect</v>
      </c>
      <c r="T24" t="str">
        <f>VLOOKUP(A24,Segment_zkratky!$A$1:$B$9,2,0)</f>
        <v>SE</v>
      </c>
      <c r="U24" t="str">
        <f t="shared" si="14"/>
        <v>větší</v>
      </c>
      <c r="V24" t="str">
        <f t="shared" si="15"/>
        <v>ne</v>
      </c>
      <c r="W24" t="str">
        <f t="shared" si="16"/>
        <v/>
      </c>
    </row>
    <row r="25" spans="1:23" x14ac:dyDescent="0.35">
      <c r="A25" t="s">
        <v>9</v>
      </c>
      <c r="B25">
        <v>2014</v>
      </c>
      <c r="C25">
        <v>3</v>
      </c>
      <c r="D25" s="5">
        <v>351854.58</v>
      </c>
      <c r="E25" s="5">
        <v>580977.362499999</v>
      </c>
      <c r="F25" s="67" t="str">
        <f t="shared" si="0"/>
        <v>01.3.2014</v>
      </c>
      <c r="G25" s="67">
        <f t="shared" si="1"/>
        <v>41699</v>
      </c>
      <c r="H25">
        <f t="shared" si="2"/>
        <v>2014</v>
      </c>
      <c r="I25">
        <f t="shared" si="3"/>
        <v>3</v>
      </c>
      <c r="J25">
        <f t="shared" si="4"/>
        <v>1</v>
      </c>
      <c r="K25">
        <f t="shared" si="5"/>
        <v>6</v>
      </c>
      <c r="L25" t="str">
        <f t="shared" si="6"/>
        <v>1</v>
      </c>
      <c r="M25" t="str">
        <f t="shared" si="7"/>
        <v>Sat</v>
      </c>
      <c r="N25" t="str">
        <f t="shared" si="8"/>
        <v>Saturday</v>
      </c>
      <c r="O25" t="str">
        <f t="shared" si="9"/>
        <v>March</v>
      </c>
      <c r="P25" t="str">
        <f t="shared" si="10"/>
        <v>Yo</v>
      </c>
      <c r="Q25" t="str">
        <f t="shared" si="11"/>
        <v>YO</v>
      </c>
      <c r="R25" t="str">
        <f t="shared" si="12"/>
        <v>You</v>
      </c>
      <c r="S25" t="str">
        <f t="shared" si="13"/>
        <v>th</v>
      </c>
      <c r="T25" t="str">
        <f>VLOOKUP(A25,Segment_zkratky!$A$1:$B$9,2,0)</f>
        <v>YO</v>
      </c>
      <c r="U25" t="str">
        <f t="shared" si="14"/>
        <v>menší</v>
      </c>
      <c r="V25" t="str">
        <f t="shared" si="15"/>
        <v>ano</v>
      </c>
      <c r="W25" t="str">
        <f t="shared" si="16"/>
        <v/>
      </c>
    </row>
    <row r="26" spans="1:23" x14ac:dyDescent="0.35">
      <c r="A26" t="s">
        <v>7</v>
      </c>
      <c r="B26">
        <v>2014</v>
      </c>
      <c r="C26">
        <v>4</v>
      </c>
      <c r="D26" s="5">
        <v>1687433.1075000099</v>
      </c>
      <c r="E26" s="5">
        <v>2039123.0075000001</v>
      </c>
      <c r="F26" s="67" t="str">
        <f t="shared" si="0"/>
        <v>01.4.2014</v>
      </c>
      <c r="G26" s="67">
        <f t="shared" si="1"/>
        <v>41730</v>
      </c>
      <c r="H26">
        <f t="shared" si="2"/>
        <v>2014</v>
      </c>
      <c r="I26">
        <f t="shared" si="3"/>
        <v>4</v>
      </c>
      <c r="J26">
        <f t="shared" si="4"/>
        <v>1</v>
      </c>
      <c r="K26">
        <f t="shared" si="5"/>
        <v>2</v>
      </c>
      <c r="L26" t="str">
        <f t="shared" si="6"/>
        <v>1</v>
      </c>
      <c r="M26" t="str">
        <f t="shared" si="7"/>
        <v>Tue</v>
      </c>
      <c r="N26" t="str">
        <f t="shared" si="8"/>
        <v>Tuesday</v>
      </c>
      <c r="O26" t="str">
        <f t="shared" si="9"/>
        <v>April</v>
      </c>
      <c r="P26" t="str">
        <f t="shared" si="10"/>
        <v>Al</v>
      </c>
      <c r="Q26" t="str">
        <f t="shared" si="11"/>
        <v>AL</v>
      </c>
      <c r="R26" t="str">
        <f t="shared" si="12"/>
        <v>All Seas</v>
      </c>
      <c r="S26" t="str">
        <f t="shared" si="13"/>
        <v xml:space="preserve"> Season</v>
      </c>
      <c r="T26" t="str">
        <f>VLOOKUP(A26,Segment_zkratky!$A$1:$B$9,2,0)</f>
        <v>AS</v>
      </c>
      <c r="U26" t="str">
        <f t="shared" si="14"/>
        <v>větší</v>
      </c>
      <c r="V26" t="str">
        <f t="shared" si="15"/>
        <v>ano</v>
      </c>
      <c r="W26" t="str">
        <f t="shared" si="16"/>
        <v/>
      </c>
    </row>
    <row r="27" spans="1:23" x14ac:dyDescent="0.35">
      <c r="A27" t="s">
        <v>8</v>
      </c>
      <c r="B27">
        <v>2014</v>
      </c>
      <c r="C27">
        <v>4</v>
      </c>
      <c r="D27" s="5">
        <v>6335562.8175000399</v>
      </c>
      <c r="E27" s="5">
        <v>7102113.3000000101</v>
      </c>
      <c r="F27" s="67" t="str">
        <f t="shared" si="0"/>
        <v>01.4.2014</v>
      </c>
      <c r="G27" s="67">
        <f t="shared" si="1"/>
        <v>41730</v>
      </c>
      <c r="H27">
        <f t="shared" si="2"/>
        <v>2014</v>
      </c>
      <c r="I27">
        <f t="shared" si="3"/>
        <v>4</v>
      </c>
      <c r="J27">
        <f t="shared" si="4"/>
        <v>1</v>
      </c>
      <c r="K27">
        <f t="shared" si="5"/>
        <v>2</v>
      </c>
      <c r="L27" t="str">
        <f t="shared" si="6"/>
        <v>1</v>
      </c>
      <c r="M27" t="str">
        <f t="shared" si="7"/>
        <v>Tue</v>
      </c>
      <c r="N27" t="str">
        <f t="shared" si="8"/>
        <v>Tuesday</v>
      </c>
      <c r="O27" t="str">
        <f t="shared" si="9"/>
        <v>April</v>
      </c>
      <c r="P27" t="str">
        <f t="shared" si="10"/>
        <v>Co</v>
      </c>
      <c r="Q27" t="str">
        <f t="shared" si="11"/>
        <v>CO</v>
      </c>
      <c r="R27" t="str">
        <f t="shared" si="12"/>
        <v>Convenien</v>
      </c>
      <c r="S27" t="str">
        <f t="shared" si="13"/>
        <v>venience</v>
      </c>
      <c r="T27" t="str">
        <f>VLOOKUP(A27,Segment_zkratky!$A$1:$B$9,2,0)</f>
        <v>CO</v>
      </c>
      <c r="U27" t="str">
        <f t="shared" si="14"/>
        <v>větší</v>
      </c>
      <c r="V27" t="str">
        <f t="shared" si="15"/>
        <v>ano</v>
      </c>
      <c r="W27" t="str">
        <f t="shared" si="16"/>
        <v/>
      </c>
    </row>
    <row r="28" spans="1:23" x14ac:dyDescent="0.35">
      <c r="A28" t="s">
        <v>5</v>
      </c>
      <c r="B28">
        <v>2014</v>
      </c>
      <c r="C28">
        <v>4</v>
      </c>
      <c r="D28" s="5">
        <v>3701775.4725000099</v>
      </c>
      <c r="E28" s="5">
        <v>4188768.5250000199</v>
      </c>
      <c r="F28" s="67" t="str">
        <f t="shared" si="0"/>
        <v>01.4.2014</v>
      </c>
      <c r="G28" s="67">
        <f t="shared" si="1"/>
        <v>41730</v>
      </c>
      <c r="H28">
        <f t="shared" si="2"/>
        <v>2014</v>
      </c>
      <c r="I28">
        <f t="shared" si="3"/>
        <v>4</v>
      </c>
      <c r="J28">
        <f t="shared" si="4"/>
        <v>1</v>
      </c>
      <c r="K28">
        <f t="shared" si="5"/>
        <v>2</v>
      </c>
      <c r="L28" t="str">
        <f t="shared" si="6"/>
        <v>1</v>
      </c>
      <c r="M28" t="str">
        <f t="shared" si="7"/>
        <v>Tue</v>
      </c>
      <c r="N28" t="str">
        <f t="shared" si="8"/>
        <v>Tuesday</v>
      </c>
      <c r="O28" t="str">
        <f t="shared" si="9"/>
        <v>April</v>
      </c>
      <c r="P28" t="str">
        <f t="shared" si="10"/>
        <v>Ex</v>
      </c>
      <c r="Q28" t="str">
        <f t="shared" si="11"/>
        <v>EX</v>
      </c>
      <c r="R28" t="str">
        <f t="shared" si="12"/>
        <v>Extre</v>
      </c>
      <c r="S28" t="str">
        <f t="shared" si="13"/>
        <v>reme</v>
      </c>
      <c r="T28" t="str">
        <f>VLOOKUP(A28,Segment_zkratky!$A$1:$B$9,2,0)</f>
        <v>EX</v>
      </c>
      <c r="U28" t="str">
        <f t="shared" si="14"/>
        <v>větší</v>
      </c>
      <c r="V28" t="str">
        <f t="shared" si="15"/>
        <v>ano</v>
      </c>
      <c r="W28" t="str">
        <f t="shared" si="16"/>
        <v/>
      </c>
    </row>
    <row r="29" spans="1:23" x14ac:dyDescent="0.35">
      <c r="A29" t="s">
        <v>3</v>
      </c>
      <c r="B29">
        <v>2014</v>
      </c>
      <c r="C29">
        <v>4</v>
      </c>
      <c r="D29" s="5">
        <v>15870632.1374986</v>
      </c>
      <c r="E29" s="5">
        <v>9496151.8450001497</v>
      </c>
      <c r="F29" s="67" t="str">
        <f t="shared" si="0"/>
        <v>01.4.2014</v>
      </c>
      <c r="G29" s="67">
        <f t="shared" si="1"/>
        <v>41730</v>
      </c>
      <c r="H29">
        <f t="shared" si="2"/>
        <v>2014</v>
      </c>
      <c r="I29">
        <f t="shared" si="3"/>
        <v>4</v>
      </c>
      <c r="J29">
        <f t="shared" si="4"/>
        <v>1</v>
      </c>
      <c r="K29">
        <f t="shared" si="5"/>
        <v>2</v>
      </c>
      <c r="L29" t="str">
        <f t="shared" si="6"/>
        <v>1</v>
      </c>
      <c r="M29" t="str">
        <f t="shared" si="7"/>
        <v>Tue</v>
      </c>
      <c r="N29" t="str">
        <f t="shared" si="8"/>
        <v>Tuesday</v>
      </c>
      <c r="O29" t="str">
        <f t="shared" si="9"/>
        <v>April</v>
      </c>
      <c r="P29" t="str">
        <f t="shared" si="10"/>
        <v>Mo</v>
      </c>
      <c r="Q29" t="str">
        <f t="shared" si="11"/>
        <v>MO</v>
      </c>
      <c r="R29" t="str">
        <f t="shared" si="12"/>
        <v>Moderati</v>
      </c>
      <c r="S29" t="str">
        <f t="shared" si="13"/>
        <v>eration</v>
      </c>
      <c r="T29" t="str">
        <f>VLOOKUP(A29,Segment_zkratky!$A$1:$B$9,2,0)</f>
        <v>MO</v>
      </c>
      <c r="U29" t="str">
        <f t="shared" si="14"/>
        <v>větší</v>
      </c>
      <c r="V29" t="str">
        <f t="shared" si="15"/>
        <v>ano</v>
      </c>
      <c r="W29" t="str">
        <f t="shared" si="16"/>
        <v/>
      </c>
    </row>
    <row r="30" spans="1:23" x14ac:dyDescent="0.35">
      <c r="A30" t="s">
        <v>6</v>
      </c>
      <c r="B30">
        <v>2014</v>
      </c>
      <c r="C30">
        <v>4</v>
      </c>
      <c r="D30" s="5">
        <v>1205537.76000001</v>
      </c>
      <c r="E30" s="5">
        <v>3569795.13750001</v>
      </c>
      <c r="F30" s="67" t="str">
        <f t="shared" si="0"/>
        <v>01.4.2014</v>
      </c>
      <c r="G30" s="67">
        <f t="shared" si="1"/>
        <v>41730</v>
      </c>
      <c r="H30">
        <f t="shared" si="2"/>
        <v>2014</v>
      </c>
      <c r="I30">
        <f t="shared" si="3"/>
        <v>4</v>
      </c>
      <c r="J30">
        <f t="shared" si="4"/>
        <v>1</v>
      </c>
      <c r="K30">
        <f t="shared" si="5"/>
        <v>2</v>
      </c>
      <c r="L30" t="str">
        <f t="shared" si="6"/>
        <v>1</v>
      </c>
      <c r="M30" t="str">
        <f t="shared" si="7"/>
        <v>Tue</v>
      </c>
      <c r="N30" t="str">
        <f t="shared" si="8"/>
        <v>Tuesday</v>
      </c>
      <c r="O30" t="str">
        <f t="shared" si="9"/>
        <v>April</v>
      </c>
      <c r="P30" t="str">
        <f t="shared" si="10"/>
        <v>Pr</v>
      </c>
      <c r="Q30" t="str">
        <f t="shared" si="11"/>
        <v>PR</v>
      </c>
      <c r="R30" t="str">
        <f t="shared" si="12"/>
        <v>Productivi</v>
      </c>
      <c r="S30" t="str">
        <f t="shared" si="13"/>
        <v>ductivity</v>
      </c>
      <c r="T30" t="str">
        <f>VLOOKUP(A30,Segment_zkratky!$A$1:$B$9,2,0)</f>
        <v>PR</v>
      </c>
      <c r="U30" t="str">
        <f t="shared" si="14"/>
        <v>větší</v>
      </c>
      <c r="V30" t="str">
        <f t="shared" si="15"/>
        <v>ano</v>
      </c>
      <c r="W30" t="str">
        <f t="shared" si="16"/>
        <v/>
      </c>
    </row>
    <row r="31" spans="1:23" x14ac:dyDescent="0.35">
      <c r="A31" t="s">
        <v>2</v>
      </c>
      <c r="B31">
        <v>2014</v>
      </c>
      <c r="C31">
        <v>4</v>
      </c>
      <c r="D31" s="5">
        <v>818291.51249999995</v>
      </c>
      <c r="E31" s="5">
        <v>750467.23750000005</v>
      </c>
      <c r="F31" s="67" t="str">
        <f t="shared" si="0"/>
        <v>01.4.2014</v>
      </c>
      <c r="G31" s="67">
        <f t="shared" si="1"/>
        <v>41730</v>
      </c>
      <c r="H31">
        <f t="shared" si="2"/>
        <v>2014</v>
      </c>
      <c r="I31">
        <f t="shared" si="3"/>
        <v>4</v>
      </c>
      <c r="J31">
        <f t="shared" si="4"/>
        <v>1</v>
      </c>
      <c r="K31">
        <f t="shared" si="5"/>
        <v>2</v>
      </c>
      <c r="L31" t="str">
        <f t="shared" si="6"/>
        <v>1</v>
      </c>
      <c r="M31" t="str">
        <f t="shared" si="7"/>
        <v>Tue</v>
      </c>
      <c r="N31" t="str">
        <f t="shared" si="8"/>
        <v>Tuesday</v>
      </c>
      <c r="O31" t="str">
        <f t="shared" si="9"/>
        <v>April</v>
      </c>
      <c r="P31" t="str">
        <f t="shared" si="10"/>
        <v>Re</v>
      </c>
      <c r="Q31" t="str">
        <f t="shared" si="11"/>
        <v>RE</v>
      </c>
      <c r="R31" t="str">
        <f t="shared" si="12"/>
        <v>Regul</v>
      </c>
      <c r="S31" t="str">
        <f t="shared" si="13"/>
        <v>ular</v>
      </c>
      <c r="T31" t="str">
        <f>VLOOKUP(A31,Segment_zkratky!$A$1:$B$9,2,0)</f>
        <v>RE</v>
      </c>
      <c r="U31" t="str">
        <f t="shared" si="14"/>
        <v>menší</v>
      </c>
      <c r="V31" t="str">
        <f t="shared" si="15"/>
        <v>ano</v>
      </c>
      <c r="W31" t="str">
        <f t="shared" si="16"/>
        <v/>
      </c>
    </row>
    <row r="32" spans="1:23" x14ac:dyDescent="0.35">
      <c r="A32" t="s">
        <v>4</v>
      </c>
      <c r="B32">
        <v>2014</v>
      </c>
      <c r="C32">
        <v>4</v>
      </c>
      <c r="D32" s="5">
        <v>1248805.47750001</v>
      </c>
      <c r="E32" s="5">
        <v>1841122.6625000101</v>
      </c>
      <c r="F32" s="67" t="str">
        <f t="shared" si="0"/>
        <v>01.4.2014</v>
      </c>
      <c r="G32" s="67">
        <f t="shared" si="1"/>
        <v>41730</v>
      </c>
      <c r="H32">
        <f t="shared" si="2"/>
        <v>2014</v>
      </c>
      <c r="I32">
        <f t="shared" si="3"/>
        <v>4</v>
      </c>
      <c r="J32">
        <f t="shared" si="4"/>
        <v>1</v>
      </c>
      <c r="K32">
        <f t="shared" si="5"/>
        <v>2</v>
      </c>
      <c r="L32" t="str">
        <f t="shared" si="6"/>
        <v>1</v>
      </c>
      <c r="M32" t="str">
        <f t="shared" si="7"/>
        <v>Tue</v>
      </c>
      <c r="N32" t="str">
        <f t="shared" si="8"/>
        <v>Tuesday</v>
      </c>
      <c r="O32" t="str">
        <f t="shared" si="9"/>
        <v>April</v>
      </c>
      <c r="P32" t="str">
        <f t="shared" si="10"/>
        <v>Se</v>
      </c>
      <c r="Q32" t="str">
        <f t="shared" si="11"/>
        <v>SE</v>
      </c>
      <c r="R32" t="str">
        <f t="shared" si="12"/>
        <v>Sele</v>
      </c>
      <c r="S32" t="str">
        <f t="shared" si="13"/>
        <v>ect</v>
      </c>
      <c r="T32" t="str">
        <f>VLOOKUP(A32,Segment_zkratky!$A$1:$B$9,2,0)</f>
        <v>SE</v>
      </c>
      <c r="U32" t="str">
        <f t="shared" si="14"/>
        <v>větší</v>
      </c>
      <c r="V32" t="str">
        <f t="shared" si="15"/>
        <v>ne</v>
      </c>
      <c r="W32" t="str">
        <f t="shared" si="16"/>
        <v/>
      </c>
    </row>
    <row r="33" spans="1:23" x14ac:dyDescent="0.35">
      <c r="A33" t="s">
        <v>9</v>
      </c>
      <c r="B33">
        <v>2014</v>
      </c>
      <c r="C33">
        <v>4</v>
      </c>
      <c r="D33" s="5">
        <v>557793.86249999795</v>
      </c>
      <c r="E33" s="5">
        <v>879841.97499999905</v>
      </c>
      <c r="F33" s="67" t="str">
        <f t="shared" si="0"/>
        <v>01.4.2014</v>
      </c>
      <c r="G33" s="67">
        <f t="shared" si="1"/>
        <v>41730</v>
      </c>
      <c r="H33">
        <f t="shared" si="2"/>
        <v>2014</v>
      </c>
      <c r="I33">
        <f t="shared" si="3"/>
        <v>4</v>
      </c>
      <c r="J33">
        <f t="shared" si="4"/>
        <v>1</v>
      </c>
      <c r="K33">
        <f t="shared" si="5"/>
        <v>2</v>
      </c>
      <c r="L33" t="str">
        <f t="shared" si="6"/>
        <v>1</v>
      </c>
      <c r="M33" t="str">
        <f t="shared" si="7"/>
        <v>Tue</v>
      </c>
      <c r="N33" t="str">
        <f t="shared" si="8"/>
        <v>Tuesday</v>
      </c>
      <c r="O33" t="str">
        <f t="shared" si="9"/>
        <v>April</v>
      </c>
      <c r="P33" t="str">
        <f t="shared" si="10"/>
        <v>Yo</v>
      </c>
      <c r="Q33" t="str">
        <f t="shared" si="11"/>
        <v>YO</v>
      </c>
      <c r="R33" t="str">
        <f t="shared" si="12"/>
        <v>You</v>
      </c>
      <c r="S33" t="str">
        <f t="shared" si="13"/>
        <v>th</v>
      </c>
      <c r="T33" t="str">
        <f>VLOOKUP(A33,Segment_zkratky!$A$1:$B$9,2,0)</f>
        <v>YO</v>
      </c>
      <c r="U33" t="str">
        <f t="shared" si="14"/>
        <v>menší</v>
      </c>
      <c r="V33" t="str">
        <f t="shared" si="15"/>
        <v>ano</v>
      </c>
      <c r="W33" t="str">
        <f t="shared" si="16"/>
        <v/>
      </c>
    </row>
    <row r="34" spans="1:23" x14ac:dyDescent="0.35">
      <c r="A34" t="s">
        <v>7</v>
      </c>
      <c r="B34">
        <v>2014</v>
      </c>
      <c r="C34">
        <v>5</v>
      </c>
      <c r="D34" s="5">
        <v>1635593.4000000099</v>
      </c>
      <c r="E34" s="5">
        <v>1942939.8274999999</v>
      </c>
      <c r="F34" s="67" t="str">
        <f t="shared" ref="F34:F65" si="17">_xlfn.CONCAT("01.",C34,".",B34)</f>
        <v>01.5.2014</v>
      </c>
      <c r="G34" s="67">
        <f t="shared" si="1"/>
        <v>41760</v>
      </c>
      <c r="H34">
        <f t="shared" si="2"/>
        <v>2014</v>
      </c>
      <c r="I34">
        <f t="shared" si="3"/>
        <v>5</v>
      </c>
      <c r="J34">
        <f t="shared" si="4"/>
        <v>1</v>
      </c>
      <c r="K34">
        <f t="shared" si="5"/>
        <v>4</v>
      </c>
      <c r="L34" t="str">
        <f t="shared" si="6"/>
        <v>1</v>
      </c>
      <c r="M34" t="str">
        <f t="shared" si="7"/>
        <v>Thu</v>
      </c>
      <c r="N34" t="str">
        <f t="shared" si="8"/>
        <v>Thursday</v>
      </c>
      <c r="O34" t="str">
        <f t="shared" si="9"/>
        <v>May</v>
      </c>
      <c r="P34" t="str">
        <f t="shared" si="10"/>
        <v>Al</v>
      </c>
      <c r="Q34" t="str">
        <f t="shared" si="11"/>
        <v>AL</v>
      </c>
      <c r="R34" t="str">
        <f t="shared" si="12"/>
        <v>All Seas</v>
      </c>
      <c r="S34" t="str">
        <f t="shared" si="13"/>
        <v xml:space="preserve"> Season</v>
      </c>
      <c r="T34" t="str">
        <f>VLOOKUP(A34,Segment_zkratky!$A$1:$B$9,2,0)</f>
        <v>AS</v>
      </c>
      <c r="U34" t="str">
        <f t="shared" si="14"/>
        <v>větší</v>
      </c>
      <c r="V34" t="str">
        <f t="shared" si="15"/>
        <v>ne</v>
      </c>
      <c r="W34" t="str">
        <f t="shared" si="16"/>
        <v/>
      </c>
    </row>
    <row r="35" spans="1:23" x14ac:dyDescent="0.35">
      <c r="A35" t="s">
        <v>8</v>
      </c>
      <c r="B35">
        <v>2014</v>
      </c>
      <c r="C35">
        <v>5</v>
      </c>
      <c r="D35" s="5">
        <v>6768420.4875000603</v>
      </c>
      <c r="E35" s="5">
        <v>7805139.2174999798</v>
      </c>
      <c r="F35" s="67" t="str">
        <f t="shared" si="17"/>
        <v>01.5.2014</v>
      </c>
      <c r="G35" s="67">
        <f t="shared" si="1"/>
        <v>41760</v>
      </c>
      <c r="H35">
        <f t="shared" si="2"/>
        <v>2014</v>
      </c>
      <c r="I35">
        <f t="shared" si="3"/>
        <v>5</v>
      </c>
      <c r="J35">
        <f t="shared" si="4"/>
        <v>1</v>
      </c>
      <c r="K35">
        <f t="shared" si="5"/>
        <v>4</v>
      </c>
      <c r="L35" t="str">
        <f t="shared" si="6"/>
        <v>1</v>
      </c>
      <c r="M35" t="str">
        <f t="shared" si="7"/>
        <v>Thu</v>
      </c>
      <c r="N35" t="str">
        <f t="shared" si="8"/>
        <v>Thursday</v>
      </c>
      <c r="O35" t="str">
        <f t="shared" si="9"/>
        <v>May</v>
      </c>
      <c r="P35" t="str">
        <f t="shared" si="10"/>
        <v>Co</v>
      </c>
      <c r="Q35" t="str">
        <f t="shared" si="11"/>
        <v>CO</v>
      </c>
      <c r="R35" t="str">
        <f t="shared" si="12"/>
        <v>Convenien</v>
      </c>
      <c r="S35" t="str">
        <f t="shared" si="13"/>
        <v>venience</v>
      </c>
      <c r="T35" t="str">
        <f>VLOOKUP(A35,Segment_zkratky!$A$1:$B$9,2,0)</f>
        <v>CO</v>
      </c>
      <c r="U35" t="str">
        <f t="shared" si="14"/>
        <v>větší</v>
      </c>
      <c r="V35" t="str">
        <f t="shared" si="15"/>
        <v>ano</v>
      </c>
      <c r="W35" t="str">
        <f t="shared" si="16"/>
        <v/>
      </c>
    </row>
    <row r="36" spans="1:23" x14ac:dyDescent="0.35">
      <c r="A36" t="s">
        <v>5</v>
      </c>
      <c r="B36">
        <v>2014</v>
      </c>
      <c r="C36">
        <v>5</v>
      </c>
      <c r="D36" s="5">
        <v>4204515.4200000102</v>
      </c>
      <c r="E36" s="5">
        <v>34384553.822499998</v>
      </c>
      <c r="F36" s="67" t="str">
        <f t="shared" si="17"/>
        <v>01.5.2014</v>
      </c>
      <c r="G36" s="67">
        <f t="shared" si="1"/>
        <v>41760</v>
      </c>
      <c r="H36">
        <f t="shared" si="2"/>
        <v>2014</v>
      </c>
      <c r="I36">
        <f t="shared" si="3"/>
        <v>5</v>
      </c>
      <c r="J36">
        <f t="shared" si="4"/>
        <v>1</v>
      </c>
      <c r="K36">
        <f t="shared" si="5"/>
        <v>4</v>
      </c>
      <c r="L36" t="str">
        <f t="shared" si="6"/>
        <v>1</v>
      </c>
      <c r="M36" t="str">
        <f t="shared" si="7"/>
        <v>Thu</v>
      </c>
      <c r="N36" t="str">
        <f t="shared" si="8"/>
        <v>Thursday</v>
      </c>
      <c r="O36" t="str">
        <f t="shared" si="9"/>
        <v>May</v>
      </c>
      <c r="P36" t="str">
        <f t="shared" si="10"/>
        <v>Ex</v>
      </c>
      <c r="Q36" t="str">
        <f t="shared" si="11"/>
        <v>EX</v>
      </c>
      <c r="R36" t="str">
        <f t="shared" si="12"/>
        <v>Extre</v>
      </c>
      <c r="S36" t="str">
        <f t="shared" si="13"/>
        <v>reme</v>
      </c>
      <c r="T36" t="str">
        <f>VLOOKUP(A36,Segment_zkratky!$A$1:$B$9,2,0)</f>
        <v>EX</v>
      </c>
      <c r="U36" t="str">
        <f t="shared" si="14"/>
        <v>větší</v>
      </c>
      <c r="V36" t="str">
        <f t="shared" si="15"/>
        <v>ano</v>
      </c>
      <c r="W36" t="str">
        <f t="shared" si="16"/>
        <v/>
      </c>
    </row>
    <row r="37" spans="1:23" x14ac:dyDescent="0.35">
      <c r="A37" t="s">
        <v>3</v>
      </c>
      <c r="B37">
        <v>2014</v>
      </c>
      <c r="C37">
        <v>5</v>
      </c>
      <c r="D37" s="5">
        <v>16233284.444998501</v>
      </c>
      <c r="E37" s="5">
        <v>9379456.4500001799</v>
      </c>
      <c r="F37" s="67" t="str">
        <f t="shared" si="17"/>
        <v>01.5.2014</v>
      </c>
      <c r="G37" s="67">
        <f t="shared" si="1"/>
        <v>41760</v>
      </c>
      <c r="H37">
        <f t="shared" si="2"/>
        <v>2014</v>
      </c>
      <c r="I37">
        <f t="shared" si="3"/>
        <v>5</v>
      </c>
      <c r="J37">
        <f t="shared" si="4"/>
        <v>1</v>
      </c>
      <c r="K37">
        <f t="shared" si="5"/>
        <v>4</v>
      </c>
      <c r="L37" t="str">
        <f t="shared" si="6"/>
        <v>1</v>
      </c>
      <c r="M37" t="str">
        <f t="shared" si="7"/>
        <v>Thu</v>
      </c>
      <c r="N37" t="str">
        <f t="shared" si="8"/>
        <v>Thursday</v>
      </c>
      <c r="O37" t="str">
        <f t="shared" si="9"/>
        <v>May</v>
      </c>
      <c r="P37" t="str">
        <f t="shared" si="10"/>
        <v>Mo</v>
      </c>
      <c r="Q37" t="str">
        <f t="shared" si="11"/>
        <v>MO</v>
      </c>
      <c r="R37" t="str">
        <f t="shared" si="12"/>
        <v>Moderati</v>
      </c>
      <c r="S37" t="str">
        <f t="shared" si="13"/>
        <v>eration</v>
      </c>
      <c r="T37" t="str">
        <f>VLOOKUP(A37,Segment_zkratky!$A$1:$B$9,2,0)</f>
        <v>MO</v>
      </c>
      <c r="U37" t="str">
        <f t="shared" si="14"/>
        <v>větší</v>
      </c>
      <c r="V37" t="str">
        <f t="shared" si="15"/>
        <v>ano</v>
      </c>
      <c r="W37" t="str">
        <f t="shared" si="16"/>
        <v/>
      </c>
    </row>
    <row r="38" spans="1:23" x14ac:dyDescent="0.35">
      <c r="A38" t="s">
        <v>6</v>
      </c>
      <c r="B38">
        <v>2014</v>
      </c>
      <c r="C38">
        <v>5</v>
      </c>
      <c r="D38" s="5">
        <v>1116023.2650000099</v>
      </c>
      <c r="E38" s="5">
        <v>3104880.3150000102</v>
      </c>
      <c r="F38" s="67" t="str">
        <f t="shared" si="17"/>
        <v>01.5.2014</v>
      </c>
      <c r="G38" s="67">
        <f t="shared" si="1"/>
        <v>41760</v>
      </c>
      <c r="H38">
        <f t="shared" si="2"/>
        <v>2014</v>
      </c>
      <c r="I38">
        <f t="shared" si="3"/>
        <v>5</v>
      </c>
      <c r="J38">
        <f t="shared" si="4"/>
        <v>1</v>
      </c>
      <c r="K38">
        <f t="shared" si="5"/>
        <v>4</v>
      </c>
      <c r="L38" t="str">
        <f t="shared" si="6"/>
        <v>1</v>
      </c>
      <c r="M38" t="str">
        <f t="shared" si="7"/>
        <v>Thu</v>
      </c>
      <c r="N38" t="str">
        <f t="shared" si="8"/>
        <v>Thursday</v>
      </c>
      <c r="O38" t="str">
        <f t="shared" si="9"/>
        <v>May</v>
      </c>
      <c r="P38" t="str">
        <f t="shared" si="10"/>
        <v>Pr</v>
      </c>
      <c r="Q38" t="str">
        <f t="shared" si="11"/>
        <v>PR</v>
      </c>
      <c r="R38" t="str">
        <f t="shared" si="12"/>
        <v>Productivi</v>
      </c>
      <c r="S38" t="str">
        <f t="shared" si="13"/>
        <v>ductivity</v>
      </c>
      <c r="T38" t="str">
        <f>VLOOKUP(A38,Segment_zkratky!$A$1:$B$9,2,0)</f>
        <v>PR</v>
      </c>
      <c r="U38" t="str">
        <f t="shared" si="14"/>
        <v>větší</v>
      </c>
      <c r="V38" t="str">
        <f t="shared" si="15"/>
        <v>ano</v>
      </c>
      <c r="W38" t="str">
        <f t="shared" si="16"/>
        <v/>
      </c>
    </row>
    <row r="39" spans="1:23" x14ac:dyDescent="0.35">
      <c r="A39" t="s">
        <v>2</v>
      </c>
      <c r="B39">
        <v>2014</v>
      </c>
      <c r="C39">
        <v>5</v>
      </c>
      <c r="D39" s="5">
        <v>881081.67000000097</v>
      </c>
      <c r="E39" s="5">
        <v>779063.5575</v>
      </c>
      <c r="F39" s="67" t="str">
        <f t="shared" si="17"/>
        <v>01.5.2014</v>
      </c>
      <c r="G39" s="67">
        <f t="shared" si="1"/>
        <v>41760</v>
      </c>
      <c r="H39">
        <f t="shared" si="2"/>
        <v>2014</v>
      </c>
      <c r="I39">
        <f t="shared" si="3"/>
        <v>5</v>
      </c>
      <c r="J39">
        <f t="shared" si="4"/>
        <v>1</v>
      </c>
      <c r="K39">
        <f t="shared" si="5"/>
        <v>4</v>
      </c>
      <c r="L39" t="str">
        <f t="shared" si="6"/>
        <v>1</v>
      </c>
      <c r="M39" t="str">
        <f t="shared" si="7"/>
        <v>Thu</v>
      </c>
      <c r="N39" t="str">
        <f t="shared" si="8"/>
        <v>Thursday</v>
      </c>
      <c r="O39" t="str">
        <f t="shared" si="9"/>
        <v>May</v>
      </c>
      <c r="P39" t="str">
        <f t="shared" si="10"/>
        <v>Re</v>
      </c>
      <c r="Q39" t="str">
        <f t="shared" si="11"/>
        <v>RE</v>
      </c>
      <c r="R39" t="str">
        <f t="shared" si="12"/>
        <v>Regul</v>
      </c>
      <c r="S39" t="str">
        <f t="shared" si="13"/>
        <v>ular</v>
      </c>
      <c r="T39" t="str">
        <f>VLOOKUP(A39,Segment_zkratky!$A$1:$B$9,2,0)</f>
        <v>RE</v>
      </c>
      <c r="U39" t="str">
        <f t="shared" si="14"/>
        <v>menší</v>
      </c>
      <c r="V39" t="str">
        <f t="shared" si="15"/>
        <v>ano</v>
      </c>
      <c r="W39" t="str">
        <f t="shared" si="16"/>
        <v/>
      </c>
    </row>
    <row r="40" spans="1:23" x14ac:dyDescent="0.35">
      <c r="A40" t="s">
        <v>4</v>
      </c>
      <c r="B40">
        <v>2014</v>
      </c>
      <c r="C40">
        <v>5</v>
      </c>
      <c r="D40" s="5">
        <v>1186859.0475000101</v>
      </c>
      <c r="E40" s="5">
        <v>1595434.2575000101</v>
      </c>
      <c r="F40" s="67" t="str">
        <f t="shared" si="17"/>
        <v>01.5.2014</v>
      </c>
      <c r="G40" s="67">
        <f t="shared" si="1"/>
        <v>41760</v>
      </c>
      <c r="H40">
        <f t="shared" si="2"/>
        <v>2014</v>
      </c>
      <c r="I40">
        <f t="shared" si="3"/>
        <v>5</v>
      </c>
      <c r="J40">
        <f t="shared" si="4"/>
        <v>1</v>
      </c>
      <c r="K40">
        <f t="shared" si="5"/>
        <v>4</v>
      </c>
      <c r="L40" t="str">
        <f t="shared" si="6"/>
        <v>1</v>
      </c>
      <c r="M40" t="str">
        <f t="shared" si="7"/>
        <v>Thu</v>
      </c>
      <c r="N40" t="str">
        <f t="shared" si="8"/>
        <v>Thursday</v>
      </c>
      <c r="O40" t="str">
        <f t="shared" si="9"/>
        <v>May</v>
      </c>
      <c r="P40" t="str">
        <f t="shared" si="10"/>
        <v>Se</v>
      </c>
      <c r="Q40" t="str">
        <f t="shared" si="11"/>
        <v>SE</v>
      </c>
      <c r="R40" t="str">
        <f t="shared" si="12"/>
        <v>Sele</v>
      </c>
      <c r="S40" t="str">
        <f t="shared" si="13"/>
        <v>ect</v>
      </c>
      <c r="T40" t="str">
        <f>VLOOKUP(A40,Segment_zkratky!$A$1:$B$9,2,0)</f>
        <v>SE</v>
      </c>
      <c r="U40" t="str">
        <f t="shared" si="14"/>
        <v>větší</v>
      </c>
      <c r="V40" t="str">
        <f t="shared" si="15"/>
        <v>ne</v>
      </c>
      <c r="W40" t="str">
        <f t="shared" si="16"/>
        <v/>
      </c>
    </row>
    <row r="41" spans="1:23" x14ac:dyDescent="0.35">
      <c r="A41" t="s">
        <v>9</v>
      </c>
      <c r="B41">
        <v>2014</v>
      </c>
      <c r="C41">
        <v>5</v>
      </c>
      <c r="D41" s="5">
        <v>606922.73249999702</v>
      </c>
      <c r="E41" s="5">
        <v>937286.60499999905</v>
      </c>
      <c r="F41" s="67" t="str">
        <f t="shared" si="17"/>
        <v>01.5.2014</v>
      </c>
      <c r="G41" s="67">
        <f t="shared" si="1"/>
        <v>41760</v>
      </c>
      <c r="H41">
        <f t="shared" si="2"/>
        <v>2014</v>
      </c>
      <c r="I41">
        <f t="shared" si="3"/>
        <v>5</v>
      </c>
      <c r="J41">
        <f t="shared" si="4"/>
        <v>1</v>
      </c>
      <c r="K41">
        <f t="shared" si="5"/>
        <v>4</v>
      </c>
      <c r="L41" t="str">
        <f t="shared" si="6"/>
        <v>1</v>
      </c>
      <c r="M41" t="str">
        <f t="shared" si="7"/>
        <v>Thu</v>
      </c>
      <c r="N41" t="str">
        <f t="shared" si="8"/>
        <v>Thursday</v>
      </c>
      <c r="O41" t="str">
        <f t="shared" si="9"/>
        <v>May</v>
      </c>
      <c r="P41" t="str">
        <f t="shared" si="10"/>
        <v>Yo</v>
      </c>
      <c r="Q41" t="str">
        <f t="shared" si="11"/>
        <v>YO</v>
      </c>
      <c r="R41" t="str">
        <f t="shared" si="12"/>
        <v>You</v>
      </c>
      <c r="S41" t="str">
        <f t="shared" si="13"/>
        <v>th</v>
      </c>
      <c r="T41" t="str">
        <f>VLOOKUP(A41,Segment_zkratky!$A$1:$B$9,2,0)</f>
        <v>YO</v>
      </c>
      <c r="U41" t="str">
        <f t="shared" si="14"/>
        <v>menší</v>
      </c>
      <c r="V41" t="str">
        <f t="shared" si="15"/>
        <v>ano</v>
      </c>
      <c r="W41" t="str">
        <f t="shared" si="16"/>
        <v/>
      </c>
    </row>
    <row r="42" spans="1:23" x14ac:dyDescent="0.35">
      <c r="A42" t="s">
        <v>7</v>
      </c>
      <c r="B42">
        <v>2014</v>
      </c>
      <c r="C42">
        <v>6</v>
      </c>
      <c r="D42" s="5">
        <v>1315106.52</v>
      </c>
      <c r="E42" s="5">
        <v>1655130.38</v>
      </c>
      <c r="F42" s="67" t="str">
        <f t="shared" si="17"/>
        <v>01.6.2014</v>
      </c>
      <c r="G42" s="67">
        <f t="shared" si="1"/>
        <v>41791</v>
      </c>
      <c r="H42">
        <f t="shared" si="2"/>
        <v>2014</v>
      </c>
      <c r="I42">
        <f t="shared" si="3"/>
        <v>6</v>
      </c>
      <c r="J42">
        <f t="shared" si="4"/>
        <v>1</v>
      </c>
      <c r="K42">
        <f t="shared" si="5"/>
        <v>7</v>
      </c>
      <c r="L42" t="str">
        <f t="shared" si="6"/>
        <v>1</v>
      </c>
      <c r="M42" t="str">
        <f t="shared" si="7"/>
        <v>Sun</v>
      </c>
      <c r="N42" t="str">
        <f t="shared" si="8"/>
        <v>Sunday</v>
      </c>
      <c r="O42" t="str">
        <f t="shared" si="9"/>
        <v>June</v>
      </c>
      <c r="P42" t="str">
        <f t="shared" si="10"/>
        <v>Al</v>
      </c>
      <c r="Q42" t="str">
        <f t="shared" si="11"/>
        <v>AL</v>
      </c>
      <c r="R42" t="str">
        <f t="shared" si="12"/>
        <v>All Seas</v>
      </c>
      <c r="S42" t="str">
        <f t="shared" si="13"/>
        <v xml:space="preserve"> Season</v>
      </c>
      <c r="T42" t="str">
        <f>VLOOKUP(A42,Segment_zkratky!$A$1:$B$9,2,0)</f>
        <v>AS</v>
      </c>
      <c r="U42" t="str">
        <f t="shared" si="14"/>
        <v>větší</v>
      </c>
      <c r="V42" t="str">
        <f t="shared" si="15"/>
        <v>ne</v>
      </c>
      <c r="W42" t="str">
        <f t="shared" si="16"/>
        <v/>
      </c>
    </row>
    <row r="43" spans="1:23" x14ac:dyDescent="0.35">
      <c r="A43" t="s">
        <v>8</v>
      </c>
      <c r="B43">
        <v>2014</v>
      </c>
      <c r="C43">
        <v>6</v>
      </c>
      <c r="D43" s="5">
        <v>5789036.7675000299</v>
      </c>
      <c r="E43" s="5">
        <v>6385138.6175000099</v>
      </c>
      <c r="F43" s="67" t="str">
        <f t="shared" si="17"/>
        <v>01.6.2014</v>
      </c>
      <c r="G43" s="67">
        <f t="shared" si="1"/>
        <v>41791</v>
      </c>
      <c r="H43">
        <f t="shared" si="2"/>
        <v>2014</v>
      </c>
      <c r="I43">
        <f t="shared" si="3"/>
        <v>6</v>
      </c>
      <c r="J43">
        <f t="shared" si="4"/>
        <v>1</v>
      </c>
      <c r="K43">
        <f t="shared" si="5"/>
        <v>7</v>
      </c>
      <c r="L43" t="str">
        <f t="shared" si="6"/>
        <v>1</v>
      </c>
      <c r="M43" t="str">
        <f t="shared" si="7"/>
        <v>Sun</v>
      </c>
      <c r="N43" t="str">
        <f t="shared" si="8"/>
        <v>Sunday</v>
      </c>
      <c r="O43" t="str">
        <f t="shared" si="9"/>
        <v>June</v>
      </c>
      <c r="P43" t="str">
        <f t="shared" si="10"/>
        <v>Co</v>
      </c>
      <c r="Q43" t="str">
        <f t="shared" si="11"/>
        <v>CO</v>
      </c>
      <c r="R43" t="str">
        <f t="shared" si="12"/>
        <v>Convenien</v>
      </c>
      <c r="S43" t="str">
        <f t="shared" si="13"/>
        <v>venience</v>
      </c>
      <c r="T43" t="str">
        <f>VLOOKUP(A43,Segment_zkratky!$A$1:$B$9,2,0)</f>
        <v>CO</v>
      </c>
      <c r="U43" t="str">
        <f t="shared" si="14"/>
        <v>větší</v>
      </c>
      <c r="V43" t="str">
        <f t="shared" si="15"/>
        <v>ano</v>
      </c>
      <c r="W43" t="str">
        <f t="shared" si="16"/>
        <v/>
      </c>
    </row>
    <row r="44" spans="1:23" x14ac:dyDescent="0.35">
      <c r="A44" t="s">
        <v>5</v>
      </c>
      <c r="B44">
        <v>2014</v>
      </c>
      <c r="C44">
        <v>6</v>
      </c>
      <c r="D44" s="5">
        <v>3257343.07500001</v>
      </c>
      <c r="E44" s="5">
        <v>25863010.597500101</v>
      </c>
      <c r="F44" s="67" t="str">
        <f t="shared" si="17"/>
        <v>01.6.2014</v>
      </c>
      <c r="G44" s="67">
        <f t="shared" si="1"/>
        <v>41791</v>
      </c>
      <c r="H44">
        <f t="shared" si="2"/>
        <v>2014</v>
      </c>
      <c r="I44">
        <f t="shared" si="3"/>
        <v>6</v>
      </c>
      <c r="J44">
        <f t="shared" si="4"/>
        <v>1</v>
      </c>
      <c r="K44">
        <f t="shared" si="5"/>
        <v>7</v>
      </c>
      <c r="L44" t="str">
        <f t="shared" si="6"/>
        <v>1</v>
      </c>
      <c r="M44" t="str">
        <f t="shared" si="7"/>
        <v>Sun</v>
      </c>
      <c r="N44" t="str">
        <f t="shared" si="8"/>
        <v>Sunday</v>
      </c>
      <c r="O44" t="str">
        <f t="shared" si="9"/>
        <v>June</v>
      </c>
      <c r="P44" t="str">
        <f t="shared" si="10"/>
        <v>Ex</v>
      </c>
      <c r="Q44" t="str">
        <f t="shared" si="11"/>
        <v>EX</v>
      </c>
      <c r="R44" t="str">
        <f t="shared" si="12"/>
        <v>Extre</v>
      </c>
      <c r="S44" t="str">
        <f t="shared" si="13"/>
        <v>reme</v>
      </c>
      <c r="T44" t="str">
        <f>VLOOKUP(A44,Segment_zkratky!$A$1:$B$9,2,0)</f>
        <v>EX</v>
      </c>
      <c r="U44" t="str">
        <f t="shared" si="14"/>
        <v>větší</v>
      </c>
      <c r="V44" t="str">
        <f t="shared" si="15"/>
        <v>ano</v>
      </c>
      <c r="W44" t="str">
        <f t="shared" si="16"/>
        <v/>
      </c>
    </row>
    <row r="45" spans="1:23" x14ac:dyDescent="0.35">
      <c r="A45" t="s">
        <v>3</v>
      </c>
      <c r="B45">
        <v>2014</v>
      </c>
      <c r="C45">
        <v>6</v>
      </c>
      <c r="D45" s="5">
        <v>14594771.6249987</v>
      </c>
      <c r="E45" s="5">
        <v>8360542.7975001195</v>
      </c>
      <c r="F45" s="67" t="str">
        <f t="shared" si="17"/>
        <v>01.6.2014</v>
      </c>
      <c r="G45" s="67">
        <f t="shared" si="1"/>
        <v>41791</v>
      </c>
      <c r="H45">
        <f t="shared" si="2"/>
        <v>2014</v>
      </c>
      <c r="I45">
        <f t="shared" si="3"/>
        <v>6</v>
      </c>
      <c r="J45">
        <f t="shared" si="4"/>
        <v>1</v>
      </c>
      <c r="K45">
        <f t="shared" si="5"/>
        <v>7</v>
      </c>
      <c r="L45" t="str">
        <f t="shared" si="6"/>
        <v>1</v>
      </c>
      <c r="M45" t="str">
        <f t="shared" si="7"/>
        <v>Sun</v>
      </c>
      <c r="N45" t="str">
        <f t="shared" si="8"/>
        <v>Sunday</v>
      </c>
      <c r="O45" t="str">
        <f t="shared" si="9"/>
        <v>June</v>
      </c>
      <c r="P45" t="str">
        <f t="shared" si="10"/>
        <v>Mo</v>
      </c>
      <c r="Q45" t="str">
        <f t="shared" si="11"/>
        <v>MO</v>
      </c>
      <c r="R45" t="str">
        <f t="shared" si="12"/>
        <v>Moderati</v>
      </c>
      <c r="S45" t="str">
        <f t="shared" si="13"/>
        <v>eration</v>
      </c>
      <c r="T45" t="str">
        <f>VLOOKUP(A45,Segment_zkratky!$A$1:$B$9,2,0)</f>
        <v>MO</v>
      </c>
      <c r="U45" t="str">
        <f t="shared" si="14"/>
        <v>větší</v>
      </c>
      <c r="V45" t="str">
        <f t="shared" si="15"/>
        <v>ano</v>
      </c>
      <c r="W45" t="str">
        <f t="shared" si="16"/>
        <v/>
      </c>
    </row>
    <row r="46" spans="1:23" x14ac:dyDescent="0.35">
      <c r="A46" t="s">
        <v>6</v>
      </c>
      <c r="B46">
        <v>2014</v>
      </c>
      <c r="C46">
        <v>6</v>
      </c>
      <c r="D46" s="5">
        <v>1022650.65000001</v>
      </c>
      <c r="E46" s="5">
        <v>2763240.46</v>
      </c>
      <c r="F46" s="67" t="str">
        <f t="shared" si="17"/>
        <v>01.6.2014</v>
      </c>
      <c r="G46" s="67">
        <f t="shared" si="1"/>
        <v>41791</v>
      </c>
      <c r="H46">
        <f t="shared" si="2"/>
        <v>2014</v>
      </c>
      <c r="I46">
        <f t="shared" si="3"/>
        <v>6</v>
      </c>
      <c r="J46">
        <f t="shared" si="4"/>
        <v>1</v>
      </c>
      <c r="K46">
        <f t="shared" si="5"/>
        <v>7</v>
      </c>
      <c r="L46" t="str">
        <f t="shared" si="6"/>
        <v>1</v>
      </c>
      <c r="M46" t="str">
        <f t="shared" si="7"/>
        <v>Sun</v>
      </c>
      <c r="N46" t="str">
        <f t="shared" si="8"/>
        <v>Sunday</v>
      </c>
      <c r="O46" t="str">
        <f t="shared" si="9"/>
        <v>June</v>
      </c>
      <c r="P46" t="str">
        <f t="shared" si="10"/>
        <v>Pr</v>
      </c>
      <c r="Q46" t="str">
        <f t="shared" si="11"/>
        <v>PR</v>
      </c>
      <c r="R46" t="str">
        <f t="shared" si="12"/>
        <v>Productivi</v>
      </c>
      <c r="S46" t="str">
        <f t="shared" si="13"/>
        <v>ductivity</v>
      </c>
      <c r="T46" t="str">
        <f>VLOOKUP(A46,Segment_zkratky!$A$1:$B$9,2,0)</f>
        <v>PR</v>
      </c>
      <c r="U46" t="str">
        <f t="shared" si="14"/>
        <v>větší</v>
      </c>
      <c r="V46" t="str">
        <f t="shared" si="15"/>
        <v>ano</v>
      </c>
      <c r="W46" t="str">
        <f t="shared" si="16"/>
        <v/>
      </c>
    </row>
    <row r="47" spans="1:23" x14ac:dyDescent="0.35">
      <c r="A47" t="s">
        <v>2</v>
      </c>
      <c r="B47">
        <v>2014</v>
      </c>
      <c r="C47">
        <v>6</v>
      </c>
      <c r="D47" s="5">
        <v>674417.83499999996</v>
      </c>
      <c r="E47" s="5">
        <v>627580.29249999905</v>
      </c>
      <c r="F47" s="67" t="str">
        <f t="shared" si="17"/>
        <v>01.6.2014</v>
      </c>
      <c r="G47" s="67">
        <f t="shared" si="1"/>
        <v>41791</v>
      </c>
      <c r="H47">
        <f t="shared" si="2"/>
        <v>2014</v>
      </c>
      <c r="I47">
        <f t="shared" si="3"/>
        <v>6</v>
      </c>
      <c r="J47">
        <f t="shared" si="4"/>
        <v>1</v>
      </c>
      <c r="K47">
        <f t="shared" si="5"/>
        <v>7</v>
      </c>
      <c r="L47" t="str">
        <f t="shared" si="6"/>
        <v>1</v>
      </c>
      <c r="M47" t="str">
        <f t="shared" si="7"/>
        <v>Sun</v>
      </c>
      <c r="N47" t="str">
        <f t="shared" si="8"/>
        <v>Sunday</v>
      </c>
      <c r="O47" t="str">
        <f t="shared" si="9"/>
        <v>June</v>
      </c>
      <c r="P47" t="str">
        <f t="shared" si="10"/>
        <v>Re</v>
      </c>
      <c r="Q47" t="str">
        <f t="shared" si="11"/>
        <v>RE</v>
      </c>
      <c r="R47" t="str">
        <f t="shared" si="12"/>
        <v>Regul</v>
      </c>
      <c r="S47" t="str">
        <f t="shared" si="13"/>
        <v>ular</v>
      </c>
      <c r="T47" t="str">
        <f>VLOOKUP(A47,Segment_zkratky!$A$1:$B$9,2,0)</f>
        <v>RE</v>
      </c>
      <c r="U47" t="str">
        <f t="shared" si="14"/>
        <v>menší</v>
      </c>
      <c r="V47" t="str">
        <f t="shared" si="15"/>
        <v>ano</v>
      </c>
      <c r="W47" t="str">
        <f t="shared" si="16"/>
        <v/>
      </c>
    </row>
    <row r="48" spans="1:23" x14ac:dyDescent="0.35">
      <c r="A48" t="s">
        <v>4</v>
      </c>
      <c r="B48">
        <v>2014</v>
      </c>
      <c r="C48">
        <v>6</v>
      </c>
      <c r="D48" s="5">
        <v>1155262.76250001</v>
      </c>
      <c r="E48" s="5">
        <v>1454572.2225000099</v>
      </c>
      <c r="F48" s="67" t="str">
        <f t="shared" si="17"/>
        <v>01.6.2014</v>
      </c>
      <c r="G48" s="67">
        <f t="shared" si="1"/>
        <v>41791</v>
      </c>
      <c r="H48">
        <f t="shared" si="2"/>
        <v>2014</v>
      </c>
      <c r="I48">
        <f t="shared" si="3"/>
        <v>6</v>
      </c>
      <c r="J48">
        <f t="shared" si="4"/>
        <v>1</v>
      </c>
      <c r="K48">
        <f t="shared" si="5"/>
        <v>7</v>
      </c>
      <c r="L48" t="str">
        <f t="shared" si="6"/>
        <v>1</v>
      </c>
      <c r="M48" t="str">
        <f t="shared" si="7"/>
        <v>Sun</v>
      </c>
      <c r="N48" t="str">
        <f t="shared" si="8"/>
        <v>Sunday</v>
      </c>
      <c r="O48" t="str">
        <f t="shared" si="9"/>
        <v>June</v>
      </c>
      <c r="P48" t="str">
        <f t="shared" si="10"/>
        <v>Se</v>
      </c>
      <c r="Q48" t="str">
        <f t="shared" si="11"/>
        <v>SE</v>
      </c>
      <c r="R48" t="str">
        <f t="shared" si="12"/>
        <v>Sele</v>
      </c>
      <c r="S48" t="str">
        <f t="shared" si="13"/>
        <v>ect</v>
      </c>
      <c r="T48" t="str">
        <f>VLOOKUP(A48,Segment_zkratky!$A$1:$B$9,2,0)</f>
        <v>SE</v>
      </c>
      <c r="U48" t="str">
        <f t="shared" si="14"/>
        <v>větší</v>
      </c>
      <c r="V48" t="str">
        <f t="shared" si="15"/>
        <v>ne</v>
      </c>
      <c r="W48" t="str">
        <f t="shared" si="16"/>
        <v/>
      </c>
    </row>
    <row r="49" spans="1:23" x14ac:dyDescent="0.35">
      <c r="A49" t="s">
        <v>9</v>
      </c>
      <c r="B49">
        <v>2014</v>
      </c>
      <c r="C49">
        <v>6</v>
      </c>
      <c r="D49" s="5">
        <v>627201.74999999697</v>
      </c>
      <c r="E49" s="5">
        <v>996023.46250000002</v>
      </c>
      <c r="F49" s="67" t="str">
        <f t="shared" si="17"/>
        <v>01.6.2014</v>
      </c>
      <c r="G49" s="67">
        <f t="shared" si="1"/>
        <v>41791</v>
      </c>
      <c r="H49">
        <f t="shared" si="2"/>
        <v>2014</v>
      </c>
      <c r="I49">
        <f t="shared" si="3"/>
        <v>6</v>
      </c>
      <c r="J49">
        <f t="shared" si="4"/>
        <v>1</v>
      </c>
      <c r="K49">
        <f t="shared" si="5"/>
        <v>7</v>
      </c>
      <c r="L49" t="str">
        <f t="shared" si="6"/>
        <v>1</v>
      </c>
      <c r="M49" t="str">
        <f t="shared" si="7"/>
        <v>Sun</v>
      </c>
      <c r="N49" t="str">
        <f t="shared" si="8"/>
        <v>Sunday</v>
      </c>
      <c r="O49" t="str">
        <f t="shared" si="9"/>
        <v>June</v>
      </c>
      <c r="P49" t="str">
        <f t="shared" si="10"/>
        <v>Yo</v>
      </c>
      <c r="Q49" t="str">
        <f t="shared" si="11"/>
        <v>YO</v>
      </c>
      <c r="R49" t="str">
        <f t="shared" si="12"/>
        <v>You</v>
      </c>
      <c r="S49" t="str">
        <f t="shared" si="13"/>
        <v>th</v>
      </c>
      <c r="T49" t="str">
        <f>VLOOKUP(A49,Segment_zkratky!$A$1:$B$9,2,0)</f>
        <v>YO</v>
      </c>
      <c r="U49" t="str">
        <f t="shared" si="14"/>
        <v>menší</v>
      </c>
      <c r="V49" t="str">
        <f t="shared" si="15"/>
        <v>ano</v>
      </c>
      <c r="W49" t="str">
        <f t="shared" si="16"/>
        <v/>
      </c>
    </row>
    <row r="50" spans="1:23" x14ac:dyDescent="0.35">
      <c r="A50" t="s">
        <v>7</v>
      </c>
      <c r="B50">
        <v>2014</v>
      </c>
      <c r="C50">
        <v>7</v>
      </c>
      <c r="D50" s="5">
        <v>780019.48499999999</v>
      </c>
      <c r="E50" s="5">
        <v>1069620.0649999999</v>
      </c>
      <c r="F50" s="67" t="str">
        <f t="shared" si="17"/>
        <v>01.7.2014</v>
      </c>
      <c r="G50" s="67">
        <f t="shared" si="1"/>
        <v>41821</v>
      </c>
      <c r="H50">
        <f t="shared" si="2"/>
        <v>2014</v>
      </c>
      <c r="I50">
        <f t="shared" si="3"/>
        <v>7</v>
      </c>
      <c r="J50">
        <f t="shared" si="4"/>
        <v>1</v>
      </c>
      <c r="K50">
        <f t="shared" si="5"/>
        <v>2</v>
      </c>
      <c r="L50" t="str">
        <f t="shared" si="6"/>
        <v>1</v>
      </c>
      <c r="M50" t="str">
        <f t="shared" si="7"/>
        <v>Tue</v>
      </c>
      <c r="N50" t="str">
        <f t="shared" si="8"/>
        <v>Tuesday</v>
      </c>
      <c r="O50" t="str">
        <f t="shared" si="9"/>
        <v>July</v>
      </c>
      <c r="P50" t="str">
        <f t="shared" si="10"/>
        <v>Al</v>
      </c>
      <c r="Q50" t="str">
        <f t="shared" si="11"/>
        <v>AL</v>
      </c>
      <c r="R50" t="str">
        <f t="shared" si="12"/>
        <v>All Seas</v>
      </c>
      <c r="S50" t="str">
        <f t="shared" si="13"/>
        <v xml:space="preserve"> Season</v>
      </c>
      <c r="T50" t="str">
        <f>VLOOKUP(A50,Segment_zkratky!$A$1:$B$9,2,0)</f>
        <v>AS</v>
      </c>
      <c r="U50" t="str">
        <f t="shared" si="14"/>
        <v>větší</v>
      </c>
      <c r="V50" t="str">
        <f t="shared" si="15"/>
        <v>ne</v>
      </c>
      <c r="W50" t="str">
        <f t="shared" si="16"/>
        <v/>
      </c>
    </row>
    <row r="51" spans="1:23" x14ac:dyDescent="0.35">
      <c r="A51" t="s">
        <v>8</v>
      </c>
      <c r="B51">
        <v>2014</v>
      </c>
      <c r="C51">
        <v>7</v>
      </c>
      <c r="D51" s="5">
        <v>6985837.8975000996</v>
      </c>
      <c r="E51" s="5">
        <v>8960622.2083332594</v>
      </c>
      <c r="F51" s="67" t="str">
        <f t="shared" si="17"/>
        <v>01.7.2014</v>
      </c>
      <c r="G51" s="67">
        <f t="shared" si="1"/>
        <v>41821</v>
      </c>
      <c r="H51">
        <f t="shared" si="2"/>
        <v>2014</v>
      </c>
      <c r="I51">
        <f t="shared" si="3"/>
        <v>7</v>
      </c>
      <c r="J51">
        <f t="shared" si="4"/>
        <v>1</v>
      </c>
      <c r="K51">
        <f t="shared" si="5"/>
        <v>2</v>
      </c>
      <c r="L51" t="str">
        <f t="shared" si="6"/>
        <v>1</v>
      </c>
      <c r="M51" t="str">
        <f t="shared" si="7"/>
        <v>Tue</v>
      </c>
      <c r="N51" t="str">
        <f t="shared" si="8"/>
        <v>Tuesday</v>
      </c>
      <c r="O51" t="str">
        <f t="shared" si="9"/>
        <v>July</v>
      </c>
      <c r="P51" t="str">
        <f t="shared" si="10"/>
        <v>Co</v>
      </c>
      <c r="Q51" t="str">
        <f t="shared" si="11"/>
        <v>CO</v>
      </c>
      <c r="R51" t="str">
        <f t="shared" si="12"/>
        <v>Convenien</v>
      </c>
      <c r="S51" t="str">
        <f t="shared" si="13"/>
        <v>venience</v>
      </c>
      <c r="T51" t="str">
        <f>VLOOKUP(A51,Segment_zkratky!$A$1:$B$9,2,0)</f>
        <v>CO</v>
      </c>
      <c r="U51" t="str">
        <f t="shared" si="14"/>
        <v>větší</v>
      </c>
      <c r="V51" t="str">
        <f t="shared" si="15"/>
        <v>ano</v>
      </c>
      <c r="W51" t="str">
        <f t="shared" si="16"/>
        <v/>
      </c>
    </row>
    <row r="52" spans="1:23" x14ac:dyDescent="0.35">
      <c r="A52" t="s">
        <v>5</v>
      </c>
      <c r="B52">
        <v>2014</v>
      </c>
      <c r="C52">
        <v>7</v>
      </c>
      <c r="D52" s="5">
        <v>3396032.5875000199</v>
      </c>
      <c r="E52" s="5">
        <v>4240749.92750003</v>
      </c>
      <c r="F52" s="67" t="str">
        <f t="shared" si="17"/>
        <v>01.7.2014</v>
      </c>
      <c r="G52" s="67">
        <f t="shared" si="1"/>
        <v>41821</v>
      </c>
      <c r="H52">
        <f t="shared" si="2"/>
        <v>2014</v>
      </c>
      <c r="I52">
        <f t="shared" si="3"/>
        <v>7</v>
      </c>
      <c r="J52">
        <f t="shared" si="4"/>
        <v>1</v>
      </c>
      <c r="K52">
        <f t="shared" si="5"/>
        <v>2</v>
      </c>
      <c r="L52" t="str">
        <f t="shared" si="6"/>
        <v>1</v>
      </c>
      <c r="M52" t="str">
        <f t="shared" si="7"/>
        <v>Tue</v>
      </c>
      <c r="N52" t="str">
        <f t="shared" si="8"/>
        <v>Tuesday</v>
      </c>
      <c r="O52" t="str">
        <f t="shared" si="9"/>
        <v>July</v>
      </c>
      <c r="P52" t="str">
        <f t="shared" si="10"/>
        <v>Ex</v>
      </c>
      <c r="Q52" t="str">
        <f t="shared" si="11"/>
        <v>EX</v>
      </c>
      <c r="R52" t="str">
        <f t="shared" si="12"/>
        <v>Extre</v>
      </c>
      <c r="S52" t="str">
        <f t="shared" si="13"/>
        <v>reme</v>
      </c>
      <c r="T52" t="str">
        <f>VLOOKUP(A52,Segment_zkratky!$A$1:$B$9,2,0)</f>
        <v>EX</v>
      </c>
      <c r="U52" t="str">
        <f t="shared" si="14"/>
        <v>větší</v>
      </c>
      <c r="V52" t="str">
        <f t="shared" si="15"/>
        <v>ano</v>
      </c>
      <c r="W52" t="str">
        <f t="shared" si="16"/>
        <v/>
      </c>
    </row>
    <row r="53" spans="1:23" x14ac:dyDescent="0.35">
      <c r="A53" t="s">
        <v>3</v>
      </c>
      <c r="B53">
        <v>2014</v>
      </c>
      <c r="C53">
        <v>7</v>
      </c>
      <c r="D53" s="5">
        <v>9106938.9599998109</v>
      </c>
      <c r="E53" s="5">
        <v>6971548.0249999398</v>
      </c>
      <c r="F53" s="67" t="str">
        <f t="shared" si="17"/>
        <v>01.7.2014</v>
      </c>
      <c r="G53" s="67">
        <f t="shared" si="1"/>
        <v>41821</v>
      </c>
      <c r="H53">
        <f t="shared" si="2"/>
        <v>2014</v>
      </c>
      <c r="I53">
        <f t="shared" si="3"/>
        <v>7</v>
      </c>
      <c r="J53">
        <f t="shared" si="4"/>
        <v>1</v>
      </c>
      <c r="K53">
        <f t="shared" si="5"/>
        <v>2</v>
      </c>
      <c r="L53" t="str">
        <f t="shared" si="6"/>
        <v>1</v>
      </c>
      <c r="M53" t="str">
        <f t="shared" si="7"/>
        <v>Tue</v>
      </c>
      <c r="N53" t="str">
        <f t="shared" si="8"/>
        <v>Tuesday</v>
      </c>
      <c r="O53" t="str">
        <f t="shared" si="9"/>
        <v>July</v>
      </c>
      <c r="P53" t="str">
        <f t="shared" si="10"/>
        <v>Mo</v>
      </c>
      <c r="Q53" t="str">
        <f t="shared" si="11"/>
        <v>MO</v>
      </c>
      <c r="R53" t="str">
        <f t="shared" si="12"/>
        <v>Moderati</v>
      </c>
      <c r="S53" t="str">
        <f t="shared" si="13"/>
        <v>eration</v>
      </c>
      <c r="T53" t="str">
        <f>VLOOKUP(A53,Segment_zkratky!$A$1:$B$9,2,0)</f>
        <v>MO</v>
      </c>
      <c r="U53" t="str">
        <f t="shared" si="14"/>
        <v>větší</v>
      </c>
      <c r="V53" t="str">
        <f t="shared" si="15"/>
        <v>ano</v>
      </c>
      <c r="W53" t="str">
        <f t="shared" si="16"/>
        <v/>
      </c>
    </row>
    <row r="54" spans="1:23" x14ac:dyDescent="0.35">
      <c r="A54" t="s">
        <v>6</v>
      </c>
      <c r="B54">
        <v>2014</v>
      </c>
      <c r="C54">
        <v>7</v>
      </c>
      <c r="D54" s="5">
        <v>1959831.93000004</v>
      </c>
      <c r="E54" s="5">
        <v>4968917.9050000096</v>
      </c>
      <c r="F54" s="67" t="str">
        <f t="shared" si="17"/>
        <v>01.7.2014</v>
      </c>
      <c r="G54" s="67">
        <f t="shared" si="1"/>
        <v>41821</v>
      </c>
      <c r="H54">
        <f t="shared" si="2"/>
        <v>2014</v>
      </c>
      <c r="I54">
        <f t="shared" si="3"/>
        <v>7</v>
      </c>
      <c r="J54">
        <f t="shared" si="4"/>
        <v>1</v>
      </c>
      <c r="K54">
        <f t="shared" si="5"/>
        <v>2</v>
      </c>
      <c r="L54" t="str">
        <f t="shared" si="6"/>
        <v>1</v>
      </c>
      <c r="M54" t="str">
        <f t="shared" si="7"/>
        <v>Tue</v>
      </c>
      <c r="N54" t="str">
        <f t="shared" si="8"/>
        <v>Tuesday</v>
      </c>
      <c r="O54" t="str">
        <f t="shared" si="9"/>
        <v>July</v>
      </c>
      <c r="P54" t="str">
        <f t="shared" si="10"/>
        <v>Pr</v>
      </c>
      <c r="Q54" t="str">
        <f t="shared" si="11"/>
        <v>PR</v>
      </c>
      <c r="R54" t="str">
        <f t="shared" si="12"/>
        <v>Productivi</v>
      </c>
      <c r="S54" t="str">
        <f t="shared" si="13"/>
        <v>ductivity</v>
      </c>
      <c r="T54" t="str">
        <f>VLOOKUP(A54,Segment_zkratky!$A$1:$B$9,2,0)</f>
        <v>PR</v>
      </c>
      <c r="U54" t="str">
        <f t="shared" si="14"/>
        <v>větší</v>
      </c>
      <c r="V54" t="str">
        <f t="shared" si="15"/>
        <v>ano</v>
      </c>
      <c r="W54" t="str">
        <f t="shared" si="16"/>
        <v/>
      </c>
    </row>
    <row r="55" spans="1:23" x14ac:dyDescent="0.35">
      <c r="A55" t="s">
        <v>2</v>
      </c>
      <c r="B55">
        <v>2014</v>
      </c>
      <c r="C55">
        <v>7</v>
      </c>
      <c r="D55" s="5">
        <v>403361.59499999898</v>
      </c>
      <c r="E55" s="5">
        <v>395689.61749999999</v>
      </c>
      <c r="F55" s="67" t="str">
        <f t="shared" si="17"/>
        <v>01.7.2014</v>
      </c>
      <c r="G55" s="67">
        <f t="shared" si="1"/>
        <v>41821</v>
      </c>
      <c r="H55">
        <f t="shared" si="2"/>
        <v>2014</v>
      </c>
      <c r="I55">
        <f t="shared" si="3"/>
        <v>7</v>
      </c>
      <c r="J55">
        <f t="shared" si="4"/>
        <v>1</v>
      </c>
      <c r="K55">
        <f t="shared" si="5"/>
        <v>2</v>
      </c>
      <c r="L55" t="str">
        <f t="shared" si="6"/>
        <v>1</v>
      </c>
      <c r="M55" t="str">
        <f t="shared" si="7"/>
        <v>Tue</v>
      </c>
      <c r="N55" t="str">
        <f t="shared" si="8"/>
        <v>Tuesday</v>
      </c>
      <c r="O55" t="str">
        <f t="shared" si="9"/>
        <v>July</v>
      </c>
      <c r="P55" t="str">
        <f t="shared" si="10"/>
        <v>Re</v>
      </c>
      <c r="Q55" t="str">
        <f t="shared" si="11"/>
        <v>RE</v>
      </c>
      <c r="R55" t="str">
        <f t="shared" si="12"/>
        <v>Regul</v>
      </c>
      <c r="S55" t="str">
        <f t="shared" si="13"/>
        <v>ular</v>
      </c>
      <c r="T55" t="str">
        <f>VLOOKUP(A55,Segment_zkratky!$A$1:$B$9,2,0)</f>
        <v>RE</v>
      </c>
      <c r="U55" t="str">
        <f t="shared" si="14"/>
        <v>menší</v>
      </c>
      <c r="V55" t="str">
        <f t="shared" si="15"/>
        <v>ano</v>
      </c>
      <c r="W55" t="str">
        <f t="shared" si="16"/>
        <v/>
      </c>
    </row>
    <row r="56" spans="1:23" x14ac:dyDescent="0.35">
      <c r="A56" t="s">
        <v>4</v>
      </c>
      <c r="B56">
        <v>2014</v>
      </c>
      <c r="C56">
        <v>7</v>
      </c>
      <c r="D56" s="5">
        <v>423322.304999999</v>
      </c>
      <c r="E56" s="5">
        <v>706607.900000002</v>
      </c>
      <c r="F56" s="67" t="str">
        <f t="shared" si="17"/>
        <v>01.7.2014</v>
      </c>
      <c r="G56" s="67">
        <f t="shared" si="1"/>
        <v>41821</v>
      </c>
      <c r="H56">
        <f t="shared" si="2"/>
        <v>2014</v>
      </c>
      <c r="I56">
        <f t="shared" si="3"/>
        <v>7</v>
      </c>
      <c r="J56">
        <f t="shared" si="4"/>
        <v>1</v>
      </c>
      <c r="K56">
        <f t="shared" si="5"/>
        <v>2</v>
      </c>
      <c r="L56" t="str">
        <f t="shared" si="6"/>
        <v>1</v>
      </c>
      <c r="M56" t="str">
        <f t="shared" si="7"/>
        <v>Tue</v>
      </c>
      <c r="N56" t="str">
        <f t="shared" si="8"/>
        <v>Tuesday</v>
      </c>
      <c r="O56" t="str">
        <f t="shared" si="9"/>
        <v>July</v>
      </c>
      <c r="P56" t="str">
        <f t="shared" si="10"/>
        <v>Se</v>
      </c>
      <c r="Q56" t="str">
        <f t="shared" si="11"/>
        <v>SE</v>
      </c>
      <c r="R56" t="str">
        <f t="shared" si="12"/>
        <v>Sele</v>
      </c>
      <c r="S56" t="str">
        <f t="shared" si="13"/>
        <v>ect</v>
      </c>
      <c r="T56" t="str">
        <f>VLOOKUP(A56,Segment_zkratky!$A$1:$B$9,2,0)</f>
        <v>SE</v>
      </c>
      <c r="U56" t="str">
        <f t="shared" si="14"/>
        <v>menší</v>
      </c>
      <c r="V56" t="str">
        <f t="shared" si="15"/>
        <v>ano</v>
      </c>
      <c r="W56" t="str">
        <f t="shared" si="16"/>
        <v/>
      </c>
    </row>
    <row r="57" spans="1:23" x14ac:dyDescent="0.35">
      <c r="A57" t="s">
        <v>9</v>
      </c>
      <c r="B57">
        <v>2014</v>
      </c>
      <c r="C57">
        <v>7</v>
      </c>
      <c r="D57" s="5">
        <v>654760.04999999702</v>
      </c>
      <c r="E57" s="5">
        <v>1235154.19000001</v>
      </c>
      <c r="F57" s="67" t="str">
        <f t="shared" si="17"/>
        <v>01.7.2014</v>
      </c>
      <c r="G57" s="67">
        <f t="shared" si="1"/>
        <v>41821</v>
      </c>
      <c r="H57">
        <f t="shared" si="2"/>
        <v>2014</v>
      </c>
      <c r="I57">
        <f t="shared" si="3"/>
        <v>7</v>
      </c>
      <c r="J57">
        <f t="shared" si="4"/>
        <v>1</v>
      </c>
      <c r="K57">
        <f t="shared" si="5"/>
        <v>2</v>
      </c>
      <c r="L57" t="str">
        <f t="shared" si="6"/>
        <v>1</v>
      </c>
      <c r="M57" t="str">
        <f t="shared" si="7"/>
        <v>Tue</v>
      </c>
      <c r="N57" t="str">
        <f t="shared" si="8"/>
        <v>Tuesday</v>
      </c>
      <c r="O57" t="str">
        <f t="shared" si="9"/>
        <v>July</v>
      </c>
      <c r="P57" t="str">
        <f t="shared" si="10"/>
        <v>Yo</v>
      </c>
      <c r="Q57" t="str">
        <f t="shared" si="11"/>
        <v>YO</v>
      </c>
      <c r="R57" t="str">
        <f t="shared" si="12"/>
        <v>You</v>
      </c>
      <c r="S57" t="str">
        <f t="shared" si="13"/>
        <v>th</v>
      </c>
      <c r="T57" t="str">
        <f>VLOOKUP(A57,Segment_zkratky!$A$1:$B$9,2,0)</f>
        <v>YO</v>
      </c>
      <c r="U57" t="str">
        <f t="shared" si="14"/>
        <v>větší</v>
      </c>
      <c r="V57" t="str">
        <f t="shared" si="15"/>
        <v>ne</v>
      </c>
      <c r="W57" t="str">
        <f t="shared" si="16"/>
        <v/>
      </c>
    </row>
    <row r="58" spans="1:23" x14ac:dyDescent="0.35">
      <c r="A58" t="s">
        <v>7</v>
      </c>
      <c r="B58">
        <v>2014</v>
      </c>
      <c r="C58">
        <v>8</v>
      </c>
      <c r="D58" s="5">
        <v>749416.29</v>
      </c>
      <c r="E58" s="5">
        <v>1039757.02</v>
      </c>
      <c r="F58" s="67" t="str">
        <f t="shared" si="17"/>
        <v>01.8.2014</v>
      </c>
      <c r="G58" s="67">
        <f t="shared" si="1"/>
        <v>41852</v>
      </c>
      <c r="H58">
        <f t="shared" si="2"/>
        <v>2014</v>
      </c>
      <c r="I58">
        <f t="shared" si="3"/>
        <v>8</v>
      </c>
      <c r="J58">
        <f t="shared" si="4"/>
        <v>1</v>
      </c>
      <c r="K58">
        <f t="shared" si="5"/>
        <v>5</v>
      </c>
      <c r="L58" t="str">
        <f t="shared" si="6"/>
        <v>1</v>
      </c>
      <c r="M58" t="str">
        <f t="shared" si="7"/>
        <v>Fri</v>
      </c>
      <c r="N58" t="str">
        <f t="shared" si="8"/>
        <v>Friday</v>
      </c>
      <c r="O58" t="str">
        <f t="shared" si="9"/>
        <v>August</v>
      </c>
      <c r="P58" t="str">
        <f t="shared" si="10"/>
        <v>Al</v>
      </c>
      <c r="Q58" t="str">
        <f t="shared" si="11"/>
        <v>AL</v>
      </c>
      <c r="R58" t="str">
        <f t="shared" si="12"/>
        <v>All Seas</v>
      </c>
      <c r="S58" t="str">
        <f t="shared" si="13"/>
        <v xml:space="preserve"> Season</v>
      </c>
      <c r="T58" t="str">
        <f>VLOOKUP(A58,Segment_zkratky!$A$1:$B$9,2,0)</f>
        <v>AS</v>
      </c>
      <c r="U58" t="str">
        <f t="shared" si="14"/>
        <v>větší</v>
      </c>
      <c r="V58" t="str">
        <f t="shared" si="15"/>
        <v>ne</v>
      </c>
      <c r="W58" t="str">
        <f t="shared" si="16"/>
        <v/>
      </c>
    </row>
    <row r="59" spans="1:23" x14ac:dyDescent="0.35">
      <c r="A59" t="s">
        <v>8</v>
      </c>
      <c r="B59">
        <v>2014</v>
      </c>
      <c r="C59">
        <v>8</v>
      </c>
      <c r="D59" s="5">
        <v>6834828.2100000903</v>
      </c>
      <c r="E59" s="5">
        <v>8432002.7724999692</v>
      </c>
      <c r="F59" s="67" t="str">
        <f t="shared" si="17"/>
        <v>01.8.2014</v>
      </c>
      <c r="G59" s="67">
        <f t="shared" si="1"/>
        <v>41852</v>
      </c>
      <c r="H59">
        <f t="shared" si="2"/>
        <v>2014</v>
      </c>
      <c r="I59">
        <f t="shared" si="3"/>
        <v>8</v>
      </c>
      <c r="J59">
        <f t="shared" si="4"/>
        <v>1</v>
      </c>
      <c r="K59">
        <f t="shared" si="5"/>
        <v>5</v>
      </c>
      <c r="L59" t="str">
        <f t="shared" si="6"/>
        <v>1</v>
      </c>
      <c r="M59" t="str">
        <f t="shared" si="7"/>
        <v>Fri</v>
      </c>
      <c r="N59" t="str">
        <f t="shared" si="8"/>
        <v>Friday</v>
      </c>
      <c r="O59" t="str">
        <f t="shared" si="9"/>
        <v>August</v>
      </c>
      <c r="P59" t="str">
        <f t="shared" si="10"/>
        <v>Co</v>
      </c>
      <c r="Q59" t="str">
        <f t="shared" si="11"/>
        <v>CO</v>
      </c>
      <c r="R59" t="str">
        <f t="shared" si="12"/>
        <v>Convenien</v>
      </c>
      <c r="S59" t="str">
        <f t="shared" si="13"/>
        <v>venience</v>
      </c>
      <c r="T59" t="str">
        <f>VLOOKUP(A59,Segment_zkratky!$A$1:$B$9,2,0)</f>
        <v>CO</v>
      </c>
      <c r="U59" t="str">
        <f t="shared" si="14"/>
        <v>větší</v>
      </c>
      <c r="V59" t="str">
        <f t="shared" si="15"/>
        <v>ano</v>
      </c>
      <c r="W59" t="str">
        <f t="shared" si="16"/>
        <v/>
      </c>
    </row>
    <row r="60" spans="1:23" x14ac:dyDescent="0.35">
      <c r="A60" t="s">
        <v>5</v>
      </c>
      <c r="B60">
        <v>2014</v>
      </c>
      <c r="C60">
        <v>8</v>
      </c>
      <c r="D60" s="5">
        <v>2858197.3875000202</v>
      </c>
      <c r="E60" s="5">
        <v>3295792.9325000201</v>
      </c>
      <c r="F60" s="67" t="str">
        <f t="shared" si="17"/>
        <v>01.8.2014</v>
      </c>
      <c r="G60" s="67">
        <f t="shared" si="1"/>
        <v>41852</v>
      </c>
      <c r="H60">
        <f t="shared" si="2"/>
        <v>2014</v>
      </c>
      <c r="I60">
        <f t="shared" si="3"/>
        <v>8</v>
      </c>
      <c r="J60">
        <f t="shared" si="4"/>
        <v>1</v>
      </c>
      <c r="K60">
        <f t="shared" si="5"/>
        <v>5</v>
      </c>
      <c r="L60" t="str">
        <f t="shared" si="6"/>
        <v>1</v>
      </c>
      <c r="M60" t="str">
        <f t="shared" si="7"/>
        <v>Fri</v>
      </c>
      <c r="N60" t="str">
        <f t="shared" si="8"/>
        <v>Friday</v>
      </c>
      <c r="O60" t="str">
        <f t="shared" si="9"/>
        <v>August</v>
      </c>
      <c r="P60" t="str">
        <f t="shared" si="10"/>
        <v>Ex</v>
      </c>
      <c r="Q60" t="str">
        <f t="shared" si="11"/>
        <v>EX</v>
      </c>
      <c r="R60" t="str">
        <f t="shared" si="12"/>
        <v>Extre</v>
      </c>
      <c r="S60" t="str">
        <f t="shared" si="13"/>
        <v>reme</v>
      </c>
      <c r="T60" t="str">
        <f>VLOOKUP(A60,Segment_zkratky!$A$1:$B$9,2,0)</f>
        <v>EX</v>
      </c>
      <c r="U60" t="str">
        <f t="shared" si="14"/>
        <v>větší</v>
      </c>
      <c r="V60" t="str">
        <f t="shared" si="15"/>
        <v>ano</v>
      </c>
      <c r="W60" t="str">
        <f t="shared" si="16"/>
        <v/>
      </c>
    </row>
    <row r="61" spans="1:23" x14ac:dyDescent="0.35">
      <c r="A61" t="s">
        <v>3</v>
      </c>
      <c r="B61">
        <v>2014</v>
      </c>
      <c r="C61">
        <v>8</v>
      </c>
      <c r="D61" s="5">
        <v>10066718.864999801</v>
      </c>
      <c r="E61" s="5">
        <v>7039152.06249996</v>
      </c>
      <c r="F61" s="67" t="str">
        <f t="shared" si="17"/>
        <v>01.8.2014</v>
      </c>
      <c r="G61" s="67">
        <f t="shared" si="1"/>
        <v>41852</v>
      </c>
      <c r="H61">
        <f t="shared" si="2"/>
        <v>2014</v>
      </c>
      <c r="I61">
        <f t="shared" si="3"/>
        <v>8</v>
      </c>
      <c r="J61">
        <f t="shared" si="4"/>
        <v>1</v>
      </c>
      <c r="K61">
        <f t="shared" si="5"/>
        <v>5</v>
      </c>
      <c r="L61" t="str">
        <f t="shared" si="6"/>
        <v>1</v>
      </c>
      <c r="M61" t="str">
        <f t="shared" si="7"/>
        <v>Fri</v>
      </c>
      <c r="N61" t="str">
        <f t="shared" si="8"/>
        <v>Friday</v>
      </c>
      <c r="O61" t="str">
        <f t="shared" si="9"/>
        <v>August</v>
      </c>
      <c r="P61" t="str">
        <f t="shared" si="10"/>
        <v>Mo</v>
      </c>
      <c r="Q61" t="str">
        <f t="shared" si="11"/>
        <v>MO</v>
      </c>
      <c r="R61" t="str">
        <f t="shared" si="12"/>
        <v>Moderati</v>
      </c>
      <c r="S61" t="str">
        <f t="shared" si="13"/>
        <v>eration</v>
      </c>
      <c r="T61" t="str">
        <f>VLOOKUP(A61,Segment_zkratky!$A$1:$B$9,2,0)</f>
        <v>MO</v>
      </c>
      <c r="U61" t="str">
        <f t="shared" si="14"/>
        <v>větší</v>
      </c>
      <c r="V61" t="str">
        <f t="shared" si="15"/>
        <v>ano</v>
      </c>
      <c r="W61" t="str">
        <f t="shared" si="16"/>
        <v/>
      </c>
    </row>
    <row r="62" spans="1:23" x14ac:dyDescent="0.35">
      <c r="A62" t="s">
        <v>6</v>
      </c>
      <c r="B62">
        <v>2014</v>
      </c>
      <c r="C62">
        <v>8</v>
      </c>
      <c r="D62" s="5">
        <v>2039422.2450000399</v>
      </c>
      <c r="E62" s="5">
        <v>4894286.2725</v>
      </c>
      <c r="F62" s="67" t="str">
        <f t="shared" si="17"/>
        <v>01.8.2014</v>
      </c>
      <c r="G62" s="67">
        <f t="shared" si="1"/>
        <v>41852</v>
      </c>
      <c r="H62">
        <f t="shared" si="2"/>
        <v>2014</v>
      </c>
      <c r="I62">
        <f t="shared" si="3"/>
        <v>8</v>
      </c>
      <c r="J62">
        <f t="shared" si="4"/>
        <v>1</v>
      </c>
      <c r="K62">
        <f t="shared" si="5"/>
        <v>5</v>
      </c>
      <c r="L62" t="str">
        <f t="shared" si="6"/>
        <v>1</v>
      </c>
      <c r="M62" t="str">
        <f t="shared" si="7"/>
        <v>Fri</v>
      </c>
      <c r="N62" t="str">
        <f t="shared" si="8"/>
        <v>Friday</v>
      </c>
      <c r="O62" t="str">
        <f t="shared" si="9"/>
        <v>August</v>
      </c>
      <c r="P62" t="str">
        <f t="shared" si="10"/>
        <v>Pr</v>
      </c>
      <c r="Q62" t="str">
        <f t="shared" si="11"/>
        <v>PR</v>
      </c>
      <c r="R62" t="str">
        <f t="shared" si="12"/>
        <v>Productivi</v>
      </c>
      <c r="S62" t="str">
        <f t="shared" si="13"/>
        <v>ductivity</v>
      </c>
      <c r="T62" t="str">
        <f>VLOOKUP(A62,Segment_zkratky!$A$1:$B$9,2,0)</f>
        <v>PR</v>
      </c>
      <c r="U62" t="str">
        <f t="shared" si="14"/>
        <v>větší</v>
      </c>
      <c r="V62" t="str">
        <f t="shared" si="15"/>
        <v>ano</v>
      </c>
      <c r="W62" t="str">
        <f t="shared" si="16"/>
        <v/>
      </c>
    </row>
    <row r="63" spans="1:23" x14ac:dyDescent="0.35">
      <c r="A63" t="s">
        <v>2</v>
      </c>
      <c r="B63">
        <v>2014</v>
      </c>
      <c r="C63">
        <v>8</v>
      </c>
      <c r="D63" s="5">
        <v>371400.96000000002</v>
      </c>
      <c r="E63" s="5">
        <v>383620.183333333</v>
      </c>
      <c r="F63" s="67" t="str">
        <f t="shared" si="17"/>
        <v>01.8.2014</v>
      </c>
      <c r="G63" s="67">
        <f t="shared" si="1"/>
        <v>41852</v>
      </c>
      <c r="H63">
        <f t="shared" si="2"/>
        <v>2014</v>
      </c>
      <c r="I63">
        <f t="shared" si="3"/>
        <v>8</v>
      </c>
      <c r="J63">
        <f t="shared" si="4"/>
        <v>1</v>
      </c>
      <c r="K63">
        <f t="shared" si="5"/>
        <v>5</v>
      </c>
      <c r="L63" t="str">
        <f t="shared" si="6"/>
        <v>1</v>
      </c>
      <c r="M63" t="str">
        <f t="shared" si="7"/>
        <v>Fri</v>
      </c>
      <c r="N63" t="str">
        <f t="shared" si="8"/>
        <v>Friday</v>
      </c>
      <c r="O63" t="str">
        <f t="shared" si="9"/>
        <v>August</v>
      </c>
      <c r="P63" t="str">
        <f t="shared" si="10"/>
        <v>Re</v>
      </c>
      <c r="Q63" t="str">
        <f t="shared" si="11"/>
        <v>RE</v>
      </c>
      <c r="R63" t="str">
        <f t="shared" si="12"/>
        <v>Regul</v>
      </c>
      <c r="S63" t="str">
        <f t="shared" si="13"/>
        <v>ular</v>
      </c>
      <c r="T63" t="str">
        <f>VLOOKUP(A63,Segment_zkratky!$A$1:$B$9,2,0)</f>
        <v>RE</v>
      </c>
      <c r="U63" t="str">
        <f t="shared" si="14"/>
        <v>menší</v>
      </c>
      <c r="V63" t="str">
        <f t="shared" si="15"/>
        <v>ano</v>
      </c>
      <c r="W63" t="str">
        <f t="shared" si="16"/>
        <v/>
      </c>
    </row>
    <row r="64" spans="1:23" x14ac:dyDescent="0.35">
      <c r="A64" t="s">
        <v>4</v>
      </c>
      <c r="B64">
        <v>2014</v>
      </c>
      <c r="C64">
        <v>8</v>
      </c>
      <c r="D64" s="5">
        <v>412231.41749999899</v>
      </c>
      <c r="E64" s="5">
        <v>690032.56000000203</v>
      </c>
      <c r="F64" s="67" t="str">
        <f t="shared" si="17"/>
        <v>01.8.2014</v>
      </c>
      <c r="G64" s="67">
        <f t="shared" si="1"/>
        <v>41852</v>
      </c>
      <c r="H64">
        <f t="shared" si="2"/>
        <v>2014</v>
      </c>
      <c r="I64">
        <f t="shared" si="3"/>
        <v>8</v>
      </c>
      <c r="J64">
        <f t="shared" si="4"/>
        <v>1</v>
      </c>
      <c r="K64">
        <f t="shared" si="5"/>
        <v>5</v>
      </c>
      <c r="L64" t="str">
        <f t="shared" si="6"/>
        <v>1</v>
      </c>
      <c r="M64" t="str">
        <f t="shared" si="7"/>
        <v>Fri</v>
      </c>
      <c r="N64" t="str">
        <f t="shared" si="8"/>
        <v>Friday</v>
      </c>
      <c r="O64" t="str">
        <f t="shared" si="9"/>
        <v>August</v>
      </c>
      <c r="P64" t="str">
        <f t="shared" si="10"/>
        <v>Se</v>
      </c>
      <c r="Q64" t="str">
        <f t="shared" si="11"/>
        <v>SE</v>
      </c>
      <c r="R64" t="str">
        <f t="shared" si="12"/>
        <v>Sele</v>
      </c>
      <c r="S64" t="str">
        <f t="shared" si="13"/>
        <v>ect</v>
      </c>
      <c r="T64" t="str">
        <f>VLOOKUP(A64,Segment_zkratky!$A$1:$B$9,2,0)</f>
        <v>SE</v>
      </c>
      <c r="U64" t="str">
        <f t="shared" si="14"/>
        <v>menší</v>
      </c>
      <c r="V64" t="str">
        <f t="shared" si="15"/>
        <v>ano</v>
      </c>
      <c r="W64" t="str">
        <f t="shared" si="16"/>
        <v/>
      </c>
    </row>
    <row r="65" spans="1:23" x14ac:dyDescent="0.35">
      <c r="A65" t="s">
        <v>9</v>
      </c>
      <c r="B65">
        <v>2014</v>
      </c>
      <c r="C65">
        <v>8</v>
      </c>
      <c r="D65" s="5">
        <v>603759.86999999697</v>
      </c>
      <c r="E65" s="5">
        <v>1057311.7250000001</v>
      </c>
      <c r="F65" s="67" t="str">
        <f t="shared" si="17"/>
        <v>01.8.2014</v>
      </c>
      <c r="G65" s="67">
        <f t="shared" si="1"/>
        <v>41852</v>
      </c>
      <c r="H65">
        <f t="shared" si="2"/>
        <v>2014</v>
      </c>
      <c r="I65">
        <f t="shared" si="3"/>
        <v>8</v>
      </c>
      <c r="J65">
        <f t="shared" si="4"/>
        <v>1</v>
      </c>
      <c r="K65">
        <f t="shared" si="5"/>
        <v>5</v>
      </c>
      <c r="L65" t="str">
        <f t="shared" si="6"/>
        <v>1</v>
      </c>
      <c r="M65" t="str">
        <f t="shared" si="7"/>
        <v>Fri</v>
      </c>
      <c r="N65" t="str">
        <f t="shared" si="8"/>
        <v>Friday</v>
      </c>
      <c r="O65" t="str">
        <f t="shared" si="9"/>
        <v>August</v>
      </c>
      <c r="P65" t="str">
        <f t="shared" si="10"/>
        <v>Yo</v>
      </c>
      <c r="Q65" t="str">
        <f t="shared" si="11"/>
        <v>YO</v>
      </c>
      <c r="R65" t="str">
        <f t="shared" si="12"/>
        <v>You</v>
      </c>
      <c r="S65" t="str">
        <f t="shared" si="13"/>
        <v>th</v>
      </c>
      <c r="T65" t="str">
        <f>VLOOKUP(A65,Segment_zkratky!$A$1:$B$9,2,0)</f>
        <v>YO</v>
      </c>
      <c r="U65" t="str">
        <f t="shared" si="14"/>
        <v>větší</v>
      </c>
      <c r="V65" t="str">
        <f t="shared" si="15"/>
        <v>ne</v>
      </c>
      <c r="W65" t="str">
        <f t="shared" si="16"/>
        <v/>
      </c>
    </row>
    <row r="66" spans="1:23" x14ac:dyDescent="0.35">
      <c r="A66" t="s">
        <v>7</v>
      </c>
      <c r="B66">
        <v>2014</v>
      </c>
      <c r="C66">
        <v>9</v>
      </c>
      <c r="D66" s="5">
        <v>674819.40749999997</v>
      </c>
      <c r="E66" s="5">
        <v>904871.34250000201</v>
      </c>
      <c r="F66" s="67" t="str">
        <f t="shared" ref="F66:F97" si="18">_xlfn.CONCAT("01.",C66,".",B66)</f>
        <v>01.9.2014</v>
      </c>
      <c r="G66" s="67">
        <f t="shared" si="1"/>
        <v>41883</v>
      </c>
      <c r="H66">
        <f t="shared" si="2"/>
        <v>2014</v>
      </c>
      <c r="I66">
        <f t="shared" si="3"/>
        <v>9</v>
      </c>
      <c r="J66">
        <f t="shared" si="4"/>
        <v>1</v>
      </c>
      <c r="K66">
        <f t="shared" si="5"/>
        <v>1</v>
      </c>
      <c r="L66" t="str">
        <f t="shared" si="6"/>
        <v>1</v>
      </c>
      <c r="M66" t="str">
        <f t="shared" si="7"/>
        <v>Mon</v>
      </c>
      <c r="N66" t="str">
        <f t="shared" si="8"/>
        <v>Monday</v>
      </c>
      <c r="O66" t="str">
        <f t="shared" si="9"/>
        <v>September</v>
      </c>
      <c r="P66" t="str">
        <f t="shared" si="10"/>
        <v>Al</v>
      </c>
      <c r="Q66" t="str">
        <f t="shared" si="11"/>
        <v>AL</v>
      </c>
      <c r="R66" t="str">
        <f t="shared" si="12"/>
        <v>All Seas</v>
      </c>
      <c r="S66" t="str">
        <f t="shared" si="13"/>
        <v xml:space="preserve"> Season</v>
      </c>
      <c r="T66" t="str">
        <f>VLOOKUP(A66,Segment_zkratky!$A$1:$B$9,2,0)</f>
        <v>AS</v>
      </c>
      <c r="U66" t="str">
        <f t="shared" si="14"/>
        <v>menší</v>
      </c>
      <c r="V66" t="str">
        <f t="shared" si="15"/>
        <v>ano</v>
      </c>
      <c r="W66" t="str">
        <f t="shared" si="16"/>
        <v/>
      </c>
    </row>
    <row r="67" spans="1:23" x14ac:dyDescent="0.35">
      <c r="A67" t="s">
        <v>8</v>
      </c>
      <c r="B67">
        <v>2014</v>
      </c>
      <c r="C67">
        <v>9</v>
      </c>
      <c r="D67" s="5">
        <v>4932751.0575000402</v>
      </c>
      <c r="E67" s="5">
        <v>5825640.4983333098</v>
      </c>
      <c r="F67" s="67" t="str">
        <f t="shared" si="18"/>
        <v>01.9.2014</v>
      </c>
      <c r="G67" s="67">
        <f t="shared" ref="G67:G130" si="19">DATE(B67,C67,"01")</f>
        <v>41883</v>
      </c>
      <c r="H67">
        <f t="shared" ref="H67:H130" si="20">YEAR(F67)</f>
        <v>2014</v>
      </c>
      <c r="I67">
        <f t="shared" ref="I67:I130" si="21">MONTH(F67)</f>
        <v>9</v>
      </c>
      <c r="J67">
        <f t="shared" ref="J67:J130" si="22">DAY(F67)</f>
        <v>1</v>
      </c>
      <c r="K67">
        <f t="shared" ref="K67:K130" si="23">WEEKDAY(F67,2)</f>
        <v>1</v>
      </c>
      <c r="L67" t="str">
        <f t="shared" ref="L67:L130" si="24">TEXT($G67,"d")</f>
        <v>1</v>
      </c>
      <c r="M67" t="str">
        <f t="shared" ref="M67:M130" si="25">TEXT($G67,"ddd")</f>
        <v>Mon</v>
      </c>
      <c r="N67" t="str">
        <f t="shared" ref="N67:N130" si="26">TEXT($G67,"dddd")</f>
        <v>Monday</v>
      </c>
      <c r="O67" t="str">
        <f t="shared" ref="O67:O130" si="27">TEXT($G67,"mmmm")</f>
        <v>September</v>
      </c>
      <c r="P67" t="str">
        <f t="shared" ref="P67:P130" si="28">LEFT(A67,2)</f>
        <v>Co</v>
      </c>
      <c r="Q67" t="str">
        <f t="shared" ref="Q67:Q130" si="29">UPPER(P67)</f>
        <v>CO</v>
      </c>
      <c r="R67" t="str">
        <f t="shared" ref="R67:R130" si="30">LEFT(A67,LEN(A67)-2)</f>
        <v>Convenien</v>
      </c>
      <c r="S67" t="str">
        <f t="shared" ref="S67:S130" si="31">RIGHT(A67,LEN(A67)-3)</f>
        <v>venience</v>
      </c>
      <c r="T67" t="str">
        <f>VLOOKUP(A67,Segment_zkratky!$A$1:$B$9,2,0)</f>
        <v>CO</v>
      </c>
      <c r="U67" t="str">
        <f t="shared" ref="U67:U130" si="32">IF(E67&gt;1000000,"větší","menší")</f>
        <v>větší</v>
      </c>
      <c r="V67" t="str">
        <f t="shared" ref="V67:V130" si="33">IF(AND(E67&gt;1000000,E67&lt;2000000),"ne","ano")</f>
        <v>ano</v>
      </c>
      <c r="W67" t="str">
        <f t="shared" ref="W67:W130" si="34">IFERROR(_xlfn.IFS(I67=1,"January",I67=2,"February",I67=2,"March"),"")</f>
        <v/>
      </c>
    </row>
    <row r="68" spans="1:23" x14ac:dyDescent="0.35">
      <c r="A68" t="s">
        <v>5</v>
      </c>
      <c r="B68">
        <v>2014</v>
      </c>
      <c r="C68">
        <v>9</v>
      </c>
      <c r="D68" s="5">
        <v>2814882.31500002</v>
      </c>
      <c r="E68" s="5">
        <v>2845878.86</v>
      </c>
      <c r="F68" s="67" t="str">
        <f t="shared" si="18"/>
        <v>01.9.2014</v>
      </c>
      <c r="G68" s="67">
        <f t="shared" si="19"/>
        <v>41883</v>
      </c>
      <c r="H68">
        <f t="shared" si="20"/>
        <v>2014</v>
      </c>
      <c r="I68">
        <f t="shared" si="21"/>
        <v>9</v>
      </c>
      <c r="J68">
        <f t="shared" si="22"/>
        <v>1</v>
      </c>
      <c r="K68">
        <f t="shared" si="23"/>
        <v>1</v>
      </c>
      <c r="L68" t="str">
        <f t="shared" si="24"/>
        <v>1</v>
      </c>
      <c r="M68" t="str">
        <f t="shared" si="25"/>
        <v>Mon</v>
      </c>
      <c r="N68" t="str">
        <f t="shared" si="26"/>
        <v>Monday</v>
      </c>
      <c r="O68" t="str">
        <f t="shared" si="27"/>
        <v>September</v>
      </c>
      <c r="P68" t="str">
        <f t="shared" si="28"/>
        <v>Ex</v>
      </c>
      <c r="Q68" t="str">
        <f t="shared" si="29"/>
        <v>EX</v>
      </c>
      <c r="R68" t="str">
        <f t="shared" si="30"/>
        <v>Extre</v>
      </c>
      <c r="S68" t="str">
        <f t="shared" si="31"/>
        <v>reme</v>
      </c>
      <c r="T68" t="str">
        <f>VLOOKUP(A68,Segment_zkratky!$A$1:$B$9,2,0)</f>
        <v>EX</v>
      </c>
      <c r="U68" t="str">
        <f t="shared" si="32"/>
        <v>větší</v>
      </c>
      <c r="V68" t="str">
        <f t="shared" si="33"/>
        <v>ano</v>
      </c>
      <c r="W68" t="str">
        <f t="shared" si="34"/>
        <v/>
      </c>
    </row>
    <row r="69" spans="1:23" x14ac:dyDescent="0.35">
      <c r="A69" t="s">
        <v>3</v>
      </c>
      <c r="B69">
        <v>2014</v>
      </c>
      <c r="C69">
        <v>9</v>
      </c>
      <c r="D69" s="5">
        <v>7255174.9200000502</v>
      </c>
      <c r="E69" s="5">
        <v>4931185.7324999897</v>
      </c>
      <c r="F69" s="67" t="str">
        <f t="shared" si="18"/>
        <v>01.9.2014</v>
      </c>
      <c r="G69" s="67">
        <f t="shared" si="19"/>
        <v>41883</v>
      </c>
      <c r="H69">
        <f t="shared" si="20"/>
        <v>2014</v>
      </c>
      <c r="I69">
        <f t="shared" si="21"/>
        <v>9</v>
      </c>
      <c r="J69">
        <f t="shared" si="22"/>
        <v>1</v>
      </c>
      <c r="K69">
        <f t="shared" si="23"/>
        <v>1</v>
      </c>
      <c r="L69" t="str">
        <f t="shared" si="24"/>
        <v>1</v>
      </c>
      <c r="M69" t="str">
        <f t="shared" si="25"/>
        <v>Mon</v>
      </c>
      <c r="N69" t="str">
        <f t="shared" si="26"/>
        <v>Monday</v>
      </c>
      <c r="O69" t="str">
        <f t="shared" si="27"/>
        <v>September</v>
      </c>
      <c r="P69" t="str">
        <f t="shared" si="28"/>
        <v>Mo</v>
      </c>
      <c r="Q69" t="str">
        <f t="shared" si="29"/>
        <v>MO</v>
      </c>
      <c r="R69" t="str">
        <f t="shared" si="30"/>
        <v>Moderati</v>
      </c>
      <c r="S69" t="str">
        <f t="shared" si="31"/>
        <v>eration</v>
      </c>
      <c r="T69" t="str">
        <f>VLOOKUP(A69,Segment_zkratky!$A$1:$B$9,2,0)</f>
        <v>MO</v>
      </c>
      <c r="U69" t="str">
        <f t="shared" si="32"/>
        <v>větší</v>
      </c>
      <c r="V69" t="str">
        <f t="shared" si="33"/>
        <v>ano</v>
      </c>
      <c r="W69" t="str">
        <f t="shared" si="34"/>
        <v/>
      </c>
    </row>
    <row r="70" spans="1:23" x14ac:dyDescent="0.35">
      <c r="A70" t="s">
        <v>6</v>
      </c>
      <c r="B70">
        <v>2014</v>
      </c>
      <c r="C70">
        <v>9</v>
      </c>
      <c r="D70" s="5">
        <v>1859544.0150000299</v>
      </c>
      <c r="E70" s="5">
        <v>4513723.0750000104</v>
      </c>
      <c r="F70" s="67" t="str">
        <f t="shared" si="18"/>
        <v>01.9.2014</v>
      </c>
      <c r="G70" s="67">
        <f t="shared" si="19"/>
        <v>41883</v>
      </c>
      <c r="H70">
        <f t="shared" si="20"/>
        <v>2014</v>
      </c>
      <c r="I70">
        <f t="shared" si="21"/>
        <v>9</v>
      </c>
      <c r="J70">
        <f t="shared" si="22"/>
        <v>1</v>
      </c>
      <c r="K70">
        <f t="shared" si="23"/>
        <v>1</v>
      </c>
      <c r="L70" t="str">
        <f t="shared" si="24"/>
        <v>1</v>
      </c>
      <c r="M70" t="str">
        <f t="shared" si="25"/>
        <v>Mon</v>
      </c>
      <c r="N70" t="str">
        <f t="shared" si="26"/>
        <v>Monday</v>
      </c>
      <c r="O70" t="str">
        <f t="shared" si="27"/>
        <v>September</v>
      </c>
      <c r="P70" t="str">
        <f t="shared" si="28"/>
        <v>Pr</v>
      </c>
      <c r="Q70" t="str">
        <f t="shared" si="29"/>
        <v>PR</v>
      </c>
      <c r="R70" t="str">
        <f t="shared" si="30"/>
        <v>Productivi</v>
      </c>
      <c r="S70" t="str">
        <f t="shared" si="31"/>
        <v>ductivity</v>
      </c>
      <c r="T70" t="str">
        <f>VLOOKUP(A70,Segment_zkratky!$A$1:$B$9,2,0)</f>
        <v>PR</v>
      </c>
      <c r="U70" t="str">
        <f t="shared" si="32"/>
        <v>větší</v>
      </c>
      <c r="V70" t="str">
        <f t="shared" si="33"/>
        <v>ano</v>
      </c>
      <c r="W70" t="str">
        <f t="shared" si="34"/>
        <v/>
      </c>
    </row>
    <row r="71" spans="1:23" x14ac:dyDescent="0.35">
      <c r="A71" t="s">
        <v>2</v>
      </c>
      <c r="B71">
        <v>2014</v>
      </c>
      <c r="C71">
        <v>9</v>
      </c>
      <c r="D71" s="5">
        <v>334885.58250000002</v>
      </c>
      <c r="E71" s="5">
        <v>353398.15749999997</v>
      </c>
      <c r="F71" s="67" t="str">
        <f t="shared" si="18"/>
        <v>01.9.2014</v>
      </c>
      <c r="G71" s="67">
        <f t="shared" si="19"/>
        <v>41883</v>
      </c>
      <c r="H71">
        <f t="shared" si="20"/>
        <v>2014</v>
      </c>
      <c r="I71">
        <f t="shared" si="21"/>
        <v>9</v>
      </c>
      <c r="J71">
        <f t="shared" si="22"/>
        <v>1</v>
      </c>
      <c r="K71">
        <f t="shared" si="23"/>
        <v>1</v>
      </c>
      <c r="L71" t="str">
        <f t="shared" si="24"/>
        <v>1</v>
      </c>
      <c r="M71" t="str">
        <f t="shared" si="25"/>
        <v>Mon</v>
      </c>
      <c r="N71" t="str">
        <f t="shared" si="26"/>
        <v>Monday</v>
      </c>
      <c r="O71" t="str">
        <f t="shared" si="27"/>
        <v>September</v>
      </c>
      <c r="P71" t="str">
        <f t="shared" si="28"/>
        <v>Re</v>
      </c>
      <c r="Q71" t="str">
        <f t="shared" si="29"/>
        <v>RE</v>
      </c>
      <c r="R71" t="str">
        <f t="shared" si="30"/>
        <v>Regul</v>
      </c>
      <c r="S71" t="str">
        <f t="shared" si="31"/>
        <v>ular</v>
      </c>
      <c r="T71" t="str">
        <f>VLOOKUP(A71,Segment_zkratky!$A$1:$B$9,2,0)</f>
        <v>RE</v>
      </c>
      <c r="U71" t="str">
        <f t="shared" si="32"/>
        <v>menší</v>
      </c>
      <c r="V71" t="str">
        <f t="shared" si="33"/>
        <v>ano</v>
      </c>
      <c r="W71" t="str">
        <f t="shared" si="34"/>
        <v/>
      </c>
    </row>
    <row r="72" spans="1:23" x14ac:dyDescent="0.35">
      <c r="A72" t="s">
        <v>4</v>
      </c>
      <c r="B72">
        <v>2014</v>
      </c>
      <c r="C72">
        <v>9</v>
      </c>
      <c r="D72" s="5">
        <v>476604.50250000099</v>
      </c>
      <c r="E72" s="5">
        <v>819371.032500003</v>
      </c>
      <c r="F72" s="67" t="str">
        <f t="shared" si="18"/>
        <v>01.9.2014</v>
      </c>
      <c r="G72" s="67">
        <f t="shared" si="19"/>
        <v>41883</v>
      </c>
      <c r="H72">
        <f t="shared" si="20"/>
        <v>2014</v>
      </c>
      <c r="I72">
        <f t="shared" si="21"/>
        <v>9</v>
      </c>
      <c r="J72">
        <f t="shared" si="22"/>
        <v>1</v>
      </c>
      <c r="K72">
        <f t="shared" si="23"/>
        <v>1</v>
      </c>
      <c r="L72" t="str">
        <f t="shared" si="24"/>
        <v>1</v>
      </c>
      <c r="M72" t="str">
        <f t="shared" si="25"/>
        <v>Mon</v>
      </c>
      <c r="N72" t="str">
        <f t="shared" si="26"/>
        <v>Monday</v>
      </c>
      <c r="O72" t="str">
        <f t="shared" si="27"/>
        <v>September</v>
      </c>
      <c r="P72" t="str">
        <f t="shared" si="28"/>
        <v>Se</v>
      </c>
      <c r="Q72" t="str">
        <f t="shared" si="29"/>
        <v>SE</v>
      </c>
      <c r="R72" t="str">
        <f t="shared" si="30"/>
        <v>Sele</v>
      </c>
      <c r="S72" t="str">
        <f t="shared" si="31"/>
        <v>ect</v>
      </c>
      <c r="T72" t="str">
        <f>VLOOKUP(A72,Segment_zkratky!$A$1:$B$9,2,0)</f>
        <v>SE</v>
      </c>
      <c r="U72" t="str">
        <f t="shared" si="32"/>
        <v>menší</v>
      </c>
      <c r="V72" t="str">
        <f t="shared" si="33"/>
        <v>ano</v>
      </c>
      <c r="W72" t="str">
        <f t="shared" si="34"/>
        <v/>
      </c>
    </row>
    <row r="73" spans="1:23" x14ac:dyDescent="0.35">
      <c r="A73" t="s">
        <v>9</v>
      </c>
      <c r="B73">
        <v>2014</v>
      </c>
      <c r="C73">
        <v>9</v>
      </c>
      <c r="D73" s="5">
        <v>492134.474999998</v>
      </c>
      <c r="E73" s="5">
        <v>828879.43000000098</v>
      </c>
      <c r="F73" s="67" t="str">
        <f t="shared" si="18"/>
        <v>01.9.2014</v>
      </c>
      <c r="G73" s="67">
        <f t="shared" si="19"/>
        <v>41883</v>
      </c>
      <c r="H73">
        <f t="shared" si="20"/>
        <v>2014</v>
      </c>
      <c r="I73">
        <f t="shared" si="21"/>
        <v>9</v>
      </c>
      <c r="J73">
        <f t="shared" si="22"/>
        <v>1</v>
      </c>
      <c r="K73">
        <f t="shared" si="23"/>
        <v>1</v>
      </c>
      <c r="L73" t="str">
        <f t="shared" si="24"/>
        <v>1</v>
      </c>
      <c r="M73" t="str">
        <f t="shared" si="25"/>
        <v>Mon</v>
      </c>
      <c r="N73" t="str">
        <f t="shared" si="26"/>
        <v>Monday</v>
      </c>
      <c r="O73" t="str">
        <f t="shared" si="27"/>
        <v>September</v>
      </c>
      <c r="P73" t="str">
        <f t="shared" si="28"/>
        <v>Yo</v>
      </c>
      <c r="Q73" t="str">
        <f t="shared" si="29"/>
        <v>YO</v>
      </c>
      <c r="R73" t="str">
        <f t="shared" si="30"/>
        <v>You</v>
      </c>
      <c r="S73" t="str">
        <f t="shared" si="31"/>
        <v>th</v>
      </c>
      <c r="T73" t="str">
        <f>VLOOKUP(A73,Segment_zkratky!$A$1:$B$9,2,0)</f>
        <v>YO</v>
      </c>
      <c r="U73" t="str">
        <f t="shared" si="32"/>
        <v>menší</v>
      </c>
      <c r="V73" t="str">
        <f t="shared" si="33"/>
        <v>ano</v>
      </c>
      <c r="W73" t="str">
        <f t="shared" si="34"/>
        <v/>
      </c>
    </row>
    <row r="74" spans="1:23" x14ac:dyDescent="0.35">
      <c r="A74" t="s">
        <v>7</v>
      </c>
      <c r="B74">
        <v>2014</v>
      </c>
      <c r="C74">
        <v>10</v>
      </c>
      <c r="D74" s="5">
        <v>502728.02999999898</v>
      </c>
      <c r="E74" s="5">
        <v>648479.72</v>
      </c>
      <c r="F74" s="67" t="str">
        <f t="shared" si="18"/>
        <v>01.10.2014</v>
      </c>
      <c r="G74" s="67">
        <f t="shared" si="19"/>
        <v>41913</v>
      </c>
      <c r="H74">
        <f t="shared" si="20"/>
        <v>2014</v>
      </c>
      <c r="I74">
        <f t="shared" si="21"/>
        <v>10</v>
      </c>
      <c r="J74">
        <f t="shared" si="22"/>
        <v>1</v>
      </c>
      <c r="K74">
        <f t="shared" si="23"/>
        <v>3</v>
      </c>
      <c r="L74" t="str">
        <f t="shared" si="24"/>
        <v>1</v>
      </c>
      <c r="M74" t="str">
        <f t="shared" si="25"/>
        <v>Wed</v>
      </c>
      <c r="N74" t="str">
        <f t="shared" si="26"/>
        <v>Wednesday</v>
      </c>
      <c r="O74" t="str">
        <f t="shared" si="27"/>
        <v>October</v>
      </c>
      <c r="P74" t="str">
        <f t="shared" si="28"/>
        <v>Al</v>
      </c>
      <c r="Q74" t="str">
        <f t="shared" si="29"/>
        <v>AL</v>
      </c>
      <c r="R74" t="str">
        <f t="shared" si="30"/>
        <v>All Seas</v>
      </c>
      <c r="S74" t="str">
        <f t="shared" si="31"/>
        <v xml:space="preserve"> Season</v>
      </c>
      <c r="T74" t="str">
        <f>VLOOKUP(A74,Segment_zkratky!$A$1:$B$9,2,0)</f>
        <v>AS</v>
      </c>
      <c r="U74" t="str">
        <f t="shared" si="32"/>
        <v>menší</v>
      </c>
      <c r="V74" t="str">
        <f t="shared" si="33"/>
        <v>ano</v>
      </c>
      <c r="W74" t="str">
        <f t="shared" si="34"/>
        <v/>
      </c>
    </row>
    <row r="75" spans="1:23" x14ac:dyDescent="0.35">
      <c r="A75" t="s">
        <v>8</v>
      </c>
      <c r="B75">
        <v>2014</v>
      </c>
      <c r="C75">
        <v>10</v>
      </c>
      <c r="D75" s="5">
        <v>3420668.8425000198</v>
      </c>
      <c r="E75" s="5">
        <v>4140892.3266666601</v>
      </c>
      <c r="F75" s="67" t="str">
        <f t="shared" si="18"/>
        <v>01.10.2014</v>
      </c>
      <c r="G75" s="67">
        <f t="shared" si="19"/>
        <v>41913</v>
      </c>
      <c r="H75">
        <f t="shared" si="20"/>
        <v>2014</v>
      </c>
      <c r="I75">
        <f t="shared" si="21"/>
        <v>10</v>
      </c>
      <c r="J75">
        <f t="shared" si="22"/>
        <v>1</v>
      </c>
      <c r="K75">
        <f t="shared" si="23"/>
        <v>3</v>
      </c>
      <c r="L75" t="str">
        <f t="shared" si="24"/>
        <v>1</v>
      </c>
      <c r="M75" t="str">
        <f t="shared" si="25"/>
        <v>Wed</v>
      </c>
      <c r="N75" t="str">
        <f t="shared" si="26"/>
        <v>Wednesday</v>
      </c>
      <c r="O75" t="str">
        <f t="shared" si="27"/>
        <v>October</v>
      </c>
      <c r="P75" t="str">
        <f t="shared" si="28"/>
        <v>Co</v>
      </c>
      <c r="Q75" t="str">
        <f t="shared" si="29"/>
        <v>CO</v>
      </c>
      <c r="R75" t="str">
        <f t="shared" si="30"/>
        <v>Convenien</v>
      </c>
      <c r="S75" t="str">
        <f t="shared" si="31"/>
        <v>venience</v>
      </c>
      <c r="T75" t="str">
        <f>VLOOKUP(A75,Segment_zkratky!$A$1:$B$9,2,0)</f>
        <v>CO</v>
      </c>
      <c r="U75" t="str">
        <f t="shared" si="32"/>
        <v>větší</v>
      </c>
      <c r="V75" t="str">
        <f t="shared" si="33"/>
        <v>ano</v>
      </c>
      <c r="W75" t="str">
        <f t="shared" si="34"/>
        <v/>
      </c>
    </row>
    <row r="76" spans="1:23" x14ac:dyDescent="0.35">
      <c r="A76" t="s">
        <v>5</v>
      </c>
      <c r="B76">
        <v>2014</v>
      </c>
      <c r="C76">
        <v>10</v>
      </c>
      <c r="D76" s="5">
        <v>2720112.3075000299</v>
      </c>
      <c r="E76" s="5">
        <v>3043843.5924999798</v>
      </c>
      <c r="F76" s="67" t="str">
        <f t="shared" si="18"/>
        <v>01.10.2014</v>
      </c>
      <c r="G76" s="67">
        <f t="shared" si="19"/>
        <v>41913</v>
      </c>
      <c r="H76">
        <f t="shared" si="20"/>
        <v>2014</v>
      </c>
      <c r="I76">
        <f t="shared" si="21"/>
        <v>10</v>
      </c>
      <c r="J76">
        <f t="shared" si="22"/>
        <v>1</v>
      </c>
      <c r="K76">
        <f t="shared" si="23"/>
        <v>3</v>
      </c>
      <c r="L76" t="str">
        <f t="shared" si="24"/>
        <v>1</v>
      </c>
      <c r="M76" t="str">
        <f t="shared" si="25"/>
        <v>Wed</v>
      </c>
      <c r="N76" t="str">
        <f t="shared" si="26"/>
        <v>Wednesday</v>
      </c>
      <c r="O76" t="str">
        <f t="shared" si="27"/>
        <v>October</v>
      </c>
      <c r="P76" t="str">
        <f t="shared" si="28"/>
        <v>Ex</v>
      </c>
      <c r="Q76" t="str">
        <f t="shared" si="29"/>
        <v>EX</v>
      </c>
      <c r="R76" t="str">
        <f t="shared" si="30"/>
        <v>Extre</v>
      </c>
      <c r="S76" t="str">
        <f t="shared" si="31"/>
        <v>reme</v>
      </c>
      <c r="T76" t="str">
        <f>VLOOKUP(A76,Segment_zkratky!$A$1:$B$9,2,0)</f>
        <v>EX</v>
      </c>
      <c r="U76" t="str">
        <f t="shared" si="32"/>
        <v>větší</v>
      </c>
      <c r="V76" t="str">
        <f t="shared" si="33"/>
        <v>ano</v>
      </c>
      <c r="W76" t="str">
        <f t="shared" si="34"/>
        <v/>
      </c>
    </row>
    <row r="77" spans="1:23" x14ac:dyDescent="0.35">
      <c r="A77" t="s">
        <v>3</v>
      </c>
      <c r="B77">
        <v>2014</v>
      </c>
      <c r="C77">
        <v>10</v>
      </c>
      <c r="D77" s="5">
        <v>5332756.17000004</v>
      </c>
      <c r="E77" s="5">
        <v>3505272.2050000001</v>
      </c>
      <c r="F77" s="67" t="str">
        <f t="shared" si="18"/>
        <v>01.10.2014</v>
      </c>
      <c r="G77" s="67">
        <f t="shared" si="19"/>
        <v>41913</v>
      </c>
      <c r="H77">
        <f t="shared" si="20"/>
        <v>2014</v>
      </c>
      <c r="I77">
        <f t="shared" si="21"/>
        <v>10</v>
      </c>
      <c r="J77">
        <f t="shared" si="22"/>
        <v>1</v>
      </c>
      <c r="K77">
        <f t="shared" si="23"/>
        <v>3</v>
      </c>
      <c r="L77" t="str">
        <f t="shared" si="24"/>
        <v>1</v>
      </c>
      <c r="M77" t="str">
        <f t="shared" si="25"/>
        <v>Wed</v>
      </c>
      <c r="N77" t="str">
        <f t="shared" si="26"/>
        <v>Wednesday</v>
      </c>
      <c r="O77" t="str">
        <f t="shared" si="27"/>
        <v>October</v>
      </c>
      <c r="P77" t="str">
        <f t="shared" si="28"/>
        <v>Mo</v>
      </c>
      <c r="Q77" t="str">
        <f t="shared" si="29"/>
        <v>MO</v>
      </c>
      <c r="R77" t="str">
        <f t="shared" si="30"/>
        <v>Moderati</v>
      </c>
      <c r="S77" t="str">
        <f t="shared" si="31"/>
        <v>eration</v>
      </c>
      <c r="T77" t="str">
        <f>VLOOKUP(A77,Segment_zkratky!$A$1:$B$9,2,0)</f>
        <v>MO</v>
      </c>
      <c r="U77" t="str">
        <f t="shared" si="32"/>
        <v>větší</v>
      </c>
      <c r="V77" t="str">
        <f t="shared" si="33"/>
        <v>ano</v>
      </c>
      <c r="W77" t="str">
        <f t="shared" si="34"/>
        <v/>
      </c>
    </row>
    <row r="78" spans="1:23" x14ac:dyDescent="0.35">
      <c r="A78" t="s">
        <v>6</v>
      </c>
      <c r="B78">
        <v>2014</v>
      </c>
      <c r="C78">
        <v>10</v>
      </c>
      <c r="D78" s="5">
        <v>1529802.3300000101</v>
      </c>
      <c r="E78" s="5">
        <v>3640320.1275000102</v>
      </c>
      <c r="F78" s="67" t="str">
        <f t="shared" si="18"/>
        <v>01.10.2014</v>
      </c>
      <c r="G78" s="67">
        <f t="shared" si="19"/>
        <v>41913</v>
      </c>
      <c r="H78">
        <f t="shared" si="20"/>
        <v>2014</v>
      </c>
      <c r="I78">
        <f t="shared" si="21"/>
        <v>10</v>
      </c>
      <c r="J78">
        <f t="shared" si="22"/>
        <v>1</v>
      </c>
      <c r="K78">
        <f t="shared" si="23"/>
        <v>3</v>
      </c>
      <c r="L78" t="str">
        <f t="shared" si="24"/>
        <v>1</v>
      </c>
      <c r="M78" t="str">
        <f t="shared" si="25"/>
        <v>Wed</v>
      </c>
      <c r="N78" t="str">
        <f t="shared" si="26"/>
        <v>Wednesday</v>
      </c>
      <c r="O78" t="str">
        <f t="shared" si="27"/>
        <v>October</v>
      </c>
      <c r="P78" t="str">
        <f t="shared" si="28"/>
        <v>Pr</v>
      </c>
      <c r="Q78" t="str">
        <f t="shared" si="29"/>
        <v>PR</v>
      </c>
      <c r="R78" t="str">
        <f t="shared" si="30"/>
        <v>Productivi</v>
      </c>
      <c r="S78" t="str">
        <f t="shared" si="31"/>
        <v>ductivity</v>
      </c>
      <c r="T78" t="str">
        <f>VLOOKUP(A78,Segment_zkratky!$A$1:$B$9,2,0)</f>
        <v>PR</v>
      </c>
      <c r="U78" t="str">
        <f t="shared" si="32"/>
        <v>větší</v>
      </c>
      <c r="V78" t="str">
        <f t="shared" si="33"/>
        <v>ano</v>
      </c>
      <c r="W78" t="str">
        <f t="shared" si="34"/>
        <v/>
      </c>
    </row>
    <row r="79" spans="1:23" x14ac:dyDescent="0.35">
      <c r="A79" t="s">
        <v>2</v>
      </c>
      <c r="B79">
        <v>2014</v>
      </c>
      <c r="C79">
        <v>10</v>
      </c>
      <c r="D79" s="5">
        <v>258427.155</v>
      </c>
      <c r="E79" s="5">
        <v>265535.005</v>
      </c>
      <c r="F79" s="67" t="str">
        <f t="shared" si="18"/>
        <v>01.10.2014</v>
      </c>
      <c r="G79" s="67">
        <f t="shared" si="19"/>
        <v>41913</v>
      </c>
      <c r="H79">
        <f t="shared" si="20"/>
        <v>2014</v>
      </c>
      <c r="I79">
        <f t="shared" si="21"/>
        <v>10</v>
      </c>
      <c r="J79">
        <f t="shared" si="22"/>
        <v>1</v>
      </c>
      <c r="K79">
        <f t="shared" si="23"/>
        <v>3</v>
      </c>
      <c r="L79" t="str">
        <f t="shared" si="24"/>
        <v>1</v>
      </c>
      <c r="M79" t="str">
        <f t="shared" si="25"/>
        <v>Wed</v>
      </c>
      <c r="N79" t="str">
        <f t="shared" si="26"/>
        <v>Wednesday</v>
      </c>
      <c r="O79" t="str">
        <f t="shared" si="27"/>
        <v>October</v>
      </c>
      <c r="P79" t="str">
        <f t="shared" si="28"/>
        <v>Re</v>
      </c>
      <c r="Q79" t="str">
        <f t="shared" si="29"/>
        <v>RE</v>
      </c>
      <c r="R79" t="str">
        <f t="shared" si="30"/>
        <v>Regul</v>
      </c>
      <c r="S79" t="str">
        <f t="shared" si="31"/>
        <v>ular</v>
      </c>
      <c r="T79" t="str">
        <f>VLOOKUP(A79,Segment_zkratky!$A$1:$B$9,2,0)</f>
        <v>RE</v>
      </c>
      <c r="U79" t="str">
        <f t="shared" si="32"/>
        <v>menší</v>
      </c>
      <c r="V79" t="str">
        <f t="shared" si="33"/>
        <v>ano</v>
      </c>
      <c r="W79" t="str">
        <f t="shared" si="34"/>
        <v/>
      </c>
    </row>
    <row r="80" spans="1:23" x14ac:dyDescent="0.35">
      <c r="A80" t="s">
        <v>4</v>
      </c>
      <c r="B80">
        <v>2014</v>
      </c>
      <c r="C80">
        <v>10</v>
      </c>
      <c r="D80" s="5">
        <v>459403.40250000003</v>
      </c>
      <c r="E80" s="5">
        <v>764714.45250000304</v>
      </c>
      <c r="F80" s="67" t="str">
        <f t="shared" si="18"/>
        <v>01.10.2014</v>
      </c>
      <c r="G80" s="67">
        <f t="shared" si="19"/>
        <v>41913</v>
      </c>
      <c r="H80">
        <f t="shared" si="20"/>
        <v>2014</v>
      </c>
      <c r="I80">
        <f t="shared" si="21"/>
        <v>10</v>
      </c>
      <c r="J80">
        <f t="shared" si="22"/>
        <v>1</v>
      </c>
      <c r="K80">
        <f t="shared" si="23"/>
        <v>3</v>
      </c>
      <c r="L80" t="str">
        <f t="shared" si="24"/>
        <v>1</v>
      </c>
      <c r="M80" t="str">
        <f t="shared" si="25"/>
        <v>Wed</v>
      </c>
      <c r="N80" t="str">
        <f t="shared" si="26"/>
        <v>Wednesday</v>
      </c>
      <c r="O80" t="str">
        <f t="shared" si="27"/>
        <v>October</v>
      </c>
      <c r="P80" t="str">
        <f t="shared" si="28"/>
        <v>Se</v>
      </c>
      <c r="Q80" t="str">
        <f t="shared" si="29"/>
        <v>SE</v>
      </c>
      <c r="R80" t="str">
        <f t="shared" si="30"/>
        <v>Sele</v>
      </c>
      <c r="S80" t="str">
        <f t="shared" si="31"/>
        <v>ect</v>
      </c>
      <c r="T80" t="str">
        <f>VLOOKUP(A80,Segment_zkratky!$A$1:$B$9,2,0)</f>
        <v>SE</v>
      </c>
      <c r="U80" t="str">
        <f t="shared" si="32"/>
        <v>menší</v>
      </c>
      <c r="V80" t="str">
        <f t="shared" si="33"/>
        <v>ano</v>
      </c>
      <c r="W80" t="str">
        <f t="shared" si="34"/>
        <v/>
      </c>
    </row>
    <row r="81" spans="1:23" x14ac:dyDescent="0.35">
      <c r="A81" t="s">
        <v>9</v>
      </c>
      <c r="B81">
        <v>2014</v>
      </c>
      <c r="C81">
        <v>10</v>
      </c>
      <c r="D81" s="5">
        <v>352406.19750000001</v>
      </c>
      <c r="E81" s="5">
        <v>607490.07999999996</v>
      </c>
      <c r="F81" s="67" t="str">
        <f t="shared" si="18"/>
        <v>01.10.2014</v>
      </c>
      <c r="G81" s="67">
        <f t="shared" si="19"/>
        <v>41913</v>
      </c>
      <c r="H81">
        <f t="shared" si="20"/>
        <v>2014</v>
      </c>
      <c r="I81">
        <f t="shared" si="21"/>
        <v>10</v>
      </c>
      <c r="J81">
        <f t="shared" si="22"/>
        <v>1</v>
      </c>
      <c r="K81">
        <f t="shared" si="23"/>
        <v>3</v>
      </c>
      <c r="L81" t="str">
        <f t="shared" si="24"/>
        <v>1</v>
      </c>
      <c r="M81" t="str">
        <f t="shared" si="25"/>
        <v>Wed</v>
      </c>
      <c r="N81" t="str">
        <f t="shared" si="26"/>
        <v>Wednesday</v>
      </c>
      <c r="O81" t="str">
        <f t="shared" si="27"/>
        <v>October</v>
      </c>
      <c r="P81" t="str">
        <f t="shared" si="28"/>
        <v>Yo</v>
      </c>
      <c r="Q81" t="str">
        <f t="shared" si="29"/>
        <v>YO</v>
      </c>
      <c r="R81" t="str">
        <f t="shared" si="30"/>
        <v>You</v>
      </c>
      <c r="S81" t="str">
        <f t="shared" si="31"/>
        <v>th</v>
      </c>
      <c r="T81" t="str">
        <f>VLOOKUP(A81,Segment_zkratky!$A$1:$B$9,2,0)</f>
        <v>YO</v>
      </c>
      <c r="U81" t="str">
        <f t="shared" si="32"/>
        <v>menší</v>
      </c>
      <c r="V81" t="str">
        <f t="shared" si="33"/>
        <v>ano</v>
      </c>
      <c r="W81" t="str">
        <f t="shared" si="34"/>
        <v/>
      </c>
    </row>
    <row r="82" spans="1:23" x14ac:dyDescent="0.35">
      <c r="A82" t="s">
        <v>7</v>
      </c>
      <c r="B82">
        <v>2014</v>
      </c>
      <c r="C82">
        <v>11</v>
      </c>
      <c r="D82" s="5">
        <v>381508.9425</v>
      </c>
      <c r="E82" s="5">
        <v>488149.255</v>
      </c>
      <c r="F82" s="67" t="str">
        <f t="shared" si="18"/>
        <v>01.11.2014</v>
      </c>
      <c r="G82" s="67">
        <f t="shared" si="19"/>
        <v>41944</v>
      </c>
      <c r="H82">
        <f t="shared" si="20"/>
        <v>2014</v>
      </c>
      <c r="I82">
        <f t="shared" si="21"/>
        <v>11</v>
      </c>
      <c r="J82">
        <f t="shared" si="22"/>
        <v>1</v>
      </c>
      <c r="K82">
        <f t="shared" si="23"/>
        <v>6</v>
      </c>
      <c r="L82" t="str">
        <f t="shared" si="24"/>
        <v>1</v>
      </c>
      <c r="M82" t="str">
        <f t="shared" si="25"/>
        <v>Sat</v>
      </c>
      <c r="N82" t="str">
        <f t="shared" si="26"/>
        <v>Saturday</v>
      </c>
      <c r="O82" t="str">
        <f t="shared" si="27"/>
        <v>November</v>
      </c>
      <c r="P82" t="str">
        <f t="shared" si="28"/>
        <v>Al</v>
      </c>
      <c r="Q82" t="str">
        <f t="shared" si="29"/>
        <v>AL</v>
      </c>
      <c r="R82" t="str">
        <f t="shared" si="30"/>
        <v>All Seas</v>
      </c>
      <c r="S82" t="str">
        <f t="shared" si="31"/>
        <v xml:space="preserve"> Season</v>
      </c>
      <c r="T82" t="str">
        <f>VLOOKUP(A82,Segment_zkratky!$A$1:$B$9,2,0)</f>
        <v>AS</v>
      </c>
      <c r="U82" t="str">
        <f t="shared" si="32"/>
        <v>menší</v>
      </c>
      <c r="V82" t="str">
        <f t="shared" si="33"/>
        <v>ano</v>
      </c>
      <c r="W82" t="str">
        <f t="shared" si="34"/>
        <v/>
      </c>
    </row>
    <row r="83" spans="1:23" x14ac:dyDescent="0.35">
      <c r="A83" t="s">
        <v>8</v>
      </c>
      <c r="B83">
        <v>2014</v>
      </c>
      <c r="C83">
        <v>11</v>
      </c>
      <c r="D83" s="5">
        <v>2578936.8675000202</v>
      </c>
      <c r="E83" s="5">
        <v>3123508.8658333402</v>
      </c>
      <c r="F83" s="67" t="str">
        <f t="shared" si="18"/>
        <v>01.11.2014</v>
      </c>
      <c r="G83" s="67">
        <f t="shared" si="19"/>
        <v>41944</v>
      </c>
      <c r="H83">
        <f t="shared" si="20"/>
        <v>2014</v>
      </c>
      <c r="I83">
        <f t="shared" si="21"/>
        <v>11</v>
      </c>
      <c r="J83">
        <f t="shared" si="22"/>
        <v>1</v>
      </c>
      <c r="K83">
        <f t="shared" si="23"/>
        <v>6</v>
      </c>
      <c r="L83" t="str">
        <f t="shared" si="24"/>
        <v>1</v>
      </c>
      <c r="M83" t="str">
        <f t="shared" si="25"/>
        <v>Sat</v>
      </c>
      <c r="N83" t="str">
        <f t="shared" si="26"/>
        <v>Saturday</v>
      </c>
      <c r="O83" t="str">
        <f t="shared" si="27"/>
        <v>November</v>
      </c>
      <c r="P83" t="str">
        <f t="shared" si="28"/>
        <v>Co</v>
      </c>
      <c r="Q83" t="str">
        <f t="shared" si="29"/>
        <v>CO</v>
      </c>
      <c r="R83" t="str">
        <f t="shared" si="30"/>
        <v>Convenien</v>
      </c>
      <c r="S83" t="str">
        <f t="shared" si="31"/>
        <v>venience</v>
      </c>
      <c r="T83" t="str">
        <f>VLOOKUP(A83,Segment_zkratky!$A$1:$B$9,2,0)</f>
        <v>CO</v>
      </c>
      <c r="U83" t="str">
        <f t="shared" si="32"/>
        <v>větší</v>
      </c>
      <c r="V83" t="str">
        <f t="shared" si="33"/>
        <v>ano</v>
      </c>
      <c r="W83" t="str">
        <f t="shared" si="34"/>
        <v/>
      </c>
    </row>
    <row r="84" spans="1:23" x14ac:dyDescent="0.35">
      <c r="A84" t="s">
        <v>5</v>
      </c>
      <c r="B84">
        <v>2014</v>
      </c>
      <c r="C84">
        <v>11</v>
      </c>
      <c r="D84" s="5">
        <v>1945033.5450000099</v>
      </c>
      <c r="E84" s="5">
        <v>2206523.8325</v>
      </c>
      <c r="F84" s="67" t="str">
        <f t="shared" si="18"/>
        <v>01.11.2014</v>
      </c>
      <c r="G84" s="67">
        <f t="shared" si="19"/>
        <v>41944</v>
      </c>
      <c r="H84">
        <f t="shared" si="20"/>
        <v>2014</v>
      </c>
      <c r="I84">
        <f t="shared" si="21"/>
        <v>11</v>
      </c>
      <c r="J84">
        <f t="shared" si="22"/>
        <v>1</v>
      </c>
      <c r="K84">
        <f t="shared" si="23"/>
        <v>6</v>
      </c>
      <c r="L84" t="str">
        <f t="shared" si="24"/>
        <v>1</v>
      </c>
      <c r="M84" t="str">
        <f t="shared" si="25"/>
        <v>Sat</v>
      </c>
      <c r="N84" t="str">
        <f t="shared" si="26"/>
        <v>Saturday</v>
      </c>
      <c r="O84" t="str">
        <f t="shared" si="27"/>
        <v>November</v>
      </c>
      <c r="P84" t="str">
        <f t="shared" si="28"/>
        <v>Ex</v>
      </c>
      <c r="Q84" t="str">
        <f t="shared" si="29"/>
        <v>EX</v>
      </c>
      <c r="R84" t="str">
        <f t="shared" si="30"/>
        <v>Extre</v>
      </c>
      <c r="S84" t="str">
        <f t="shared" si="31"/>
        <v>reme</v>
      </c>
      <c r="T84" t="str">
        <f>VLOOKUP(A84,Segment_zkratky!$A$1:$B$9,2,0)</f>
        <v>EX</v>
      </c>
      <c r="U84" t="str">
        <f t="shared" si="32"/>
        <v>větší</v>
      </c>
      <c r="V84" t="str">
        <f t="shared" si="33"/>
        <v>ano</v>
      </c>
      <c r="W84" t="str">
        <f t="shared" si="34"/>
        <v/>
      </c>
    </row>
    <row r="85" spans="1:23" x14ac:dyDescent="0.35">
      <c r="A85" t="s">
        <v>3</v>
      </c>
      <c r="B85">
        <v>2014</v>
      </c>
      <c r="C85">
        <v>11</v>
      </c>
      <c r="D85" s="5">
        <v>4544363.8800000297</v>
      </c>
      <c r="E85" s="5">
        <v>2967631.0750000002</v>
      </c>
      <c r="F85" s="67" t="str">
        <f t="shared" si="18"/>
        <v>01.11.2014</v>
      </c>
      <c r="G85" s="67">
        <f t="shared" si="19"/>
        <v>41944</v>
      </c>
      <c r="H85">
        <f t="shared" si="20"/>
        <v>2014</v>
      </c>
      <c r="I85">
        <f t="shared" si="21"/>
        <v>11</v>
      </c>
      <c r="J85">
        <f t="shared" si="22"/>
        <v>1</v>
      </c>
      <c r="K85">
        <f t="shared" si="23"/>
        <v>6</v>
      </c>
      <c r="L85" t="str">
        <f t="shared" si="24"/>
        <v>1</v>
      </c>
      <c r="M85" t="str">
        <f t="shared" si="25"/>
        <v>Sat</v>
      </c>
      <c r="N85" t="str">
        <f t="shared" si="26"/>
        <v>Saturday</v>
      </c>
      <c r="O85" t="str">
        <f t="shared" si="27"/>
        <v>November</v>
      </c>
      <c r="P85" t="str">
        <f t="shared" si="28"/>
        <v>Mo</v>
      </c>
      <c r="Q85" t="str">
        <f t="shared" si="29"/>
        <v>MO</v>
      </c>
      <c r="R85" t="str">
        <f t="shared" si="30"/>
        <v>Moderati</v>
      </c>
      <c r="S85" t="str">
        <f t="shared" si="31"/>
        <v>eration</v>
      </c>
      <c r="T85" t="str">
        <f>VLOOKUP(A85,Segment_zkratky!$A$1:$B$9,2,0)</f>
        <v>MO</v>
      </c>
      <c r="U85" t="str">
        <f t="shared" si="32"/>
        <v>větší</v>
      </c>
      <c r="V85" t="str">
        <f t="shared" si="33"/>
        <v>ano</v>
      </c>
      <c r="W85" t="str">
        <f t="shared" si="34"/>
        <v/>
      </c>
    </row>
    <row r="86" spans="1:23" x14ac:dyDescent="0.35">
      <c r="A86" t="s">
        <v>6</v>
      </c>
      <c r="B86">
        <v>2014</v>
      </c>
      <c r="C86">
        <v>11</v>
      </c>
      <c r="D86" s="5">
        <v>1568868.9450000201</v>
      </c>
      <c r="E86" s="5">
        <v>5139458.6975000398</v>
      </c>
      <c r="F86" s="67" t="str">
        <f t="shared" si="18"/>
        <v>01.11.2014</v>
      </c>
      <c r="G86" s="67">
        <f t="shared" si="19"/>
        <v>41944</v>
      </c>
      <c r="H86">
        <f t="shared" si="20"/>
        <v>2014</v>
      </c>
      <c r="I86">
        <f t="shared" si="21"/>
        <v>11</v>
      </c>
      <c r="J86">
        <f t="shared" si="22"/>
        <v>1</v>
      </c>
      <c r="K86">
        <f t="shared" si="23"/>
        <v>6</v>
      </c>
      <c r="L86" t="str">
        <f t="shared" si="24"/>
        <v>1</v>
      </c>
      <c r="M86" t="str">
        <f t="shared" si="25"/>
        <v>Sat</v>
      </c>
      <c r="N86" t="str">
        <f t="shared" si="26"/>
        <v>Saturday</v>
      </c>
      <c r="O86" t="str">
        <f t="shared" si="27"/>
        <v>November</v>
      </c>
      <c r="P86" t="str">
        <f t="shared" si="28"/>
        <v>Pr</v>
      </c>
      <c r="Q86" t="str">
        <f t="shared" si="29"/>
        <v>PR</v>
      </c>
      <c r="R86" t="str">
        <f t="shared" si="30"/>
        <v>Productivi</v>
      </c>
      <c r="S86" t="str">
        <f t="shared" si="31"/>
        <v>ductivity</v>
      </c>
      <c r="T86" t="str">
        <f>VLOOKUP(A86,Segment_zkratky!$A$1:$B$9,2,0)</f>
        <v>PR</v>
      </c>
      <c r="U86" t="str">
        <f t="shared" si="32"/>
        <v>větší</v>
      </c>
      <c r="V86" t="str">
        <f t="shared" si="33"/>
        <v>ano</v>
      </c>
      <c r="W86" t="str">
        <f t="shared" si="34"/>
        <v/>
      </c>
    </row>
    <row r="87" spans="1:23" x14ac:dyDescent="0.35">
      <c r="A87" t="s">
        <v>2</v>
      </c>
      <c r="B87">
        <v>2014</v>
      </c>
      <c r="C87">
        <v>11</v>
      </c>
      <c r="D87" s="5">
        <v>169376.97</v>
      </c>
      <c r="E87" s="5">
        <v>146949.60250000001</v>
      </c>
      <c r="F87" s="67" t="str">
        <f t="shared" si="18"/>
        <v>01.11.2014</v>
      </c>
      <c r="G87" s="67">
        <f t="shared" si="19"/>
        <v>41944</v>
      </c>
      <c r="H87">
        <f t="shared" si="20"/>
        <v>2014</v>
      </c>
      <c r="I87">
        <f t="shared" si="21"/>
        <v>11</v>
      </c>
      <c r="J87">
        <f t="shared" si="22"/>
        <v>1</v>
      </c>
      <c r="K87">
        <f t="shared" si="23"/>
        <v>6</v>
      </c>
      <c r="L87" t="str">
        <f t="shared" si="24"/>
        <v>1</v>
      </c>
      <c r="M87" t="str">
        <f t="shared" si="25"/>
        <v>Sat</v>
      </c>
      <c r="N87" t="str">
        <f t="shared" si="26"/>
        <v>Saturday</v>
      </c>
      <c r="O87" t="str">
        <f t="shared" si="27"/>
        <v>November</v>
      </c>
      <c r="P87" t="str">
        <f t="shared" si="28"/>
        <v>Re</v>
      </c>
      <c r="Q87" t="str">
        <f t="shared" si="29"/>
        <v>RE</v>
      </c>
      <c r="R87" t="str">
        <f t="shared" si="30"/>
        <v>Regul</v>
      </c>
      <c r="S87" t="str">
        <f t="shared" si="31"/>
        <v>ular</v>
      </c>
      <c r="T87" t="str">
        <f>VLOOKUP(A87,Segment_zkratky!$A$1:$B$9,2,0)</f>
        <v>RE</v>
      </c>
      <c r="U87" t="str">
        <f t="shared" si="32"/>
        <v>menší</v>
      </c>
      <c r="V87" t="str">
        <f t="shared" si="33"/>
        <v>ano</v>
      </c>
      <c r="W87" t="str">
        <f t="shared" si="34"/>
        <v/>
      </c>
    </row>
    <row r="88" spans="1:23" x14ac:dyDescent="0.35">
      <c r="A88" t="s">
        <v>4</v>
      </c>
      <c r="B88">
        <v>2014</v>
      </c>
      <c r="C88">
        <v>11</v>
      </c>
      <c r="D88" s="5">
        <v>489582.03</v>
      </c>
      <c r="E88" s="5">
        <v>780951.84000000299</v>
      </c>
      <c r="F88" s="67" t="str">
        <f t="shared" si="18"/>
        <v>01.11.2014</v>
      </c>
      <c r="G88" s="67">
        <f t="shared" si="19"/>
        <v>41944</v>
      </c>
      <c r="H88">
        <f t="shared" si="20"/>
        <v>2014</v>
      </c>
      <c r="I88">
        <f t="shared" si="21"/>
        <v>11</v>
      </c>
      <c r="J88">
        <f t="shared" si="22"/>
        <v>1</v>
      </c>
      <c r="K88">
        <f t="shared" si="23"/>
        <v>6</v>
      </c>
      <c r="L88" t="str">
        <f t="shared" si="24"/>
        <v>1</v>
      </c>
      <c r="M88" t="str">
        <f t="shared" si="25"/>
        <v>Sat</v>
      </c>
      <c r="N88" t="str">
        <f t="shared" si="26"/>
        <v>Saturday</v>
      </c>
      <c r="O88" t="str">
        <f t="shared" si="27"/>
        <v>November</v>
      </c>
      <c r="P88" t="str">
        <f t="shared" si="28"/>
        <v>Se</v>
      </c>
      <c r="Q88" t="str">
        <f t="shared" si="29"/>
        <v>SE</v>
      </c>
      <c r="R88" t="str">
        <f t="shared" si="30"/>
        <v>Sele</v>
      </c>
      <c r="S88" t="str">
        <f t="shared" si="31"/>
        <v>ect</v>
      </c>
      <c r="T88" t="str">
        <f>VLOOKUP(A88,Segment_zkratky!$A$1:$B$9,2,0)</f>
        <v>SE</v>
      </c>
      <c r="U88" t="str">
        <f t="shared" si="32"/>
        <v>menší</v>
      </c>
      <c r="V88" t="str">
        <f t="shared" si="33"/>
        <v>ano</v>
      </c>
      <c r="W88" t="str">
        <f t="shared" si="34"/>
        <v/>
      </c>
    </row>
    <row r="89" spans="1:23" x14ac:dyDescent="0.35">
      <c r="A89" t="s">
        <v>9</v>
      </c>
      <c r="B89">
        <v>2014</v>
      </c>
      <c r="C89">
        <v>11</v>
      </c>
      <c r="D89" s="5">
        <v>277795.50750000001</v>
      </c>
      <c r="E89" s="5">
        <v>477449.112499999</v>
      </c>
      <c r="F89" s="67" t="str">
        <f t="shared" si="18"/>
        <v>01.11.2014</v>
      </c>
      <c r="G89" s="67">
        <f t="shared" si="19"/>
        <v>41944</v>
      </c>
      <c r="H89">
        <f t="shared" si="20"/>
        <v>2014</v>
      </c>
      <c r="I89">
        <f t="shared" si="21"/>
        <v>11</v>
      </c>
      <c r="J89">
        <f t="shared" si="22"/>
        <v>1</v>
      </c>
      <c r="K89">
        <f t="shared" si="23"/>
        <v>6</v>
      </c>
      <c r="L89" t="str">
        <f t="shared" si="24"/>
        <v>1</v>
      </c>
      <c r="M89" t="str">
        <f t="shared" si="25"/>
        <v>Sat</v>
      </c>
      <c r="N89" t="str">
        <f t="shared" si="26"/>
        <v>Saturday</v>
      </c>
      <c r="O89" t="str">
        <f t="shared" si="27"/>
        <v>November</v>
      </c>
      <c r="P89" t="str">
        <f t="shared" si="28"/>
        <v>Yo</v>
      </c>
      <c r="Q89" t="str">
        <f t="shared" si="29"/>
        <v>YO</v>
      </c>
      <c r="R89" t="str">
        <f t="shared" si="30"/>
        <v>You</v>
      </c>
      <c r="S89" t="str">
        <f t="shared" si="31"/>
        <v>th</v>
      </c>
      <c r="T89" t="str">
        <f>VLOOKUP(A89,Segment_zkratky!$A$1:$B$9,2,0)</f>
        <v>YO</v>
      </c>
      <c r="U89" t="str">
        <f t="shared" si="32"/>
        <v>menší</v>
      </c>
      <c r="V89" t="str">
        <f t="shared" si="33"/>
        <v>ano</v>
      </c>
      <c r="W89" t="str">
        <f t="shared" si="34"/>
        <v/>
      </c>
    </row>
    <row r="90" spans="1:23" x14ac:dyDescent="0.35">
      <c r="A90" t="s">
        <v>7</v>
      </c>
      <c r="B90">
        <v>2014</v>
      </c>
      <c r="C90">
        <v>12</v>
      </c>
      <c r="D90" s="5">
        <v>391965.05249999999</v>
      </c>
      <c r="E90" s="5">
        <v>503870.59499999898</v>
      </c>
      <c r="F90" s="67" t="str">
        <f t="shared" si="18"/>
        <v>01.12.2014</v>
      </c>
      <c r="G90" s="67">
        <f t="shared" si="19"/>
        <v>41974</v>
      </c>
      <c r="H90">
        <f t="shared" si="20"/>
        <v>2014</v>
      </c>
      <c r="I90">
        <f t="shared" si="21"/>
        <v>12</v>
      </c>
      <c r="J90">
        <f t="shared" si="22"/>
        <v>1</v>
      </c>
      <c r="K90">
        <f t="shared" si="23"/>
        <v>1</v>
      </c>
      <c r="L90" t="str">
        <f t="shared" si="24"/>
        <v>1</v>
      </c>
      <c r="M90" t="str">
        <f t="shared" si="25"/>
        <v>Mon</v>
      </c>
      <c r="N90" t="str">
        <f t="shared" si="26"/>
        <v>Monday</v>
      </c>
      <c r="O90" t="str">
        <f t="shared" si="27"/>
        <v>December</v>
      </c>
      <c r="P90" t="str">
        <f t="shared" si="28"/>
        <v>Al</v>
      </c>
      <c r="Q90" t="str">
        <f t="shared" si="29"/>
        <v>AL</v>
      </c>
      <c r="R90" t="str">
        <f t="shared" si="30"/>
        <v>All Seas</v>
      </c>
      <c r="S90" t="str">
        <f t="shared" si="31"/>
        <v xml:space="preserve"> Season</v>
      </c>
      <c r="T90" t="str">
        <f>VLOOKUP(A90,Segment_zkratky!$A$1:$B$9,2,0)</f>
        <v>AS</v>
      </c>
      <c r="U90" t="str">
        <f t="shared" si="32"/>
        <v>menší</v>
      </c>
      <c r="V90" t="str">
        <f t="shared" si="33"/>
        <v>ano</v>
      </c>
      <c r="W90" t="str">
        <f t="shared" si="34"/>
        <v/>
      </c>
    </row>
    <row r="91" spans="1:23" x14ac:dyDescent="0.35">
      <c r="A91" t="s">
        <v>8</v>
      </c>
      <c r="B91">
        <v>2014</v>
      </c>
      <c r="C91">
        <v>12</v>
      </c>
      <c r="D91" s="5">
        <v>2359467.6525000101</v>
      </c>
      <c r="E91" s="5">
        <v>2879956.665</v>
      </c>
      <c r="F91" s="67" t="str">
        <f t="shared" si="18"/>
        <v>01.12.2014</v>
      </c>
      <c r="G91" s="67">
        <f t="shared" si="19"/>
        <v>41974</v>
      </c>
      <c r="H91">
        <f t="shared" si="20"/>
        <v>2014</v>
      </c>
      <c r="I91">
        <f t="shared" si="21"/>
        <v>12</v>
      </c>
      <c r="J91">
        <f t="shared" si="22"/>
        <v>1</v>
      </c>
      <c r="K91">
        <f t="shared" si="23"/>
        <v>1</v>
      </c>
      <c r="L91" t="str">
        <f t="shared" si="24"/>
        <v>1</v>
      </c>
      <c r="M91" t="str">
        <f t="shared" si="25"/>
        <v>Mon</v>
      </c>
      <c r="N91" t="str">
        <f t="shared" si="26"/>
        <v>Monday</v>
      </c>
      <c r="O91" t="str">
        <f t="shared" si="27"/>
        <v>December</v>
      </c>
      <c r="P91" t="str">
        <f t="shared" si="28"/>
        <v>Co</v>
      </c>
      <c r="Q91" t="str">
        <f t="shared" si="29"/>
        <v>CO</v>
      </c>
      <c r="R91" t="str">
        <f t="shared" si="30"/>
        <v>Convenien</v>
      </c>
      <c r="S91" t="str">
        <f t="shared" si="31"/>
        <v>venience</v>
      </c>
      <c r="T91" t="str">
        <f>VLOOKUP(A91,Segment_zkratky!$A$1:$B$9,2,0)</f>
        <v>CO</v>
      </c>
      <c r="U91" t="str">
        <f t="shared" si="32"/>
        <v>větší</v>
      </c>
      <c r="V91" t="str">
        <f t="shared" si="33"/>
        <v>ano</v>
      </c>
      <c r="W91" t="str">
        <f t="shared" si="34"/>
        <v/>
      </c>
    </row>
    <row r="92" spans="1:23" x14ac:dyDescent="0.35">
      <c r="A92" t="s">
        <v>5</v>
      </c>
      <c r="B92">
        <v>2014</v>
      </c>
      <c r="C92">
        <v>12</v>
      </c>
      <c r="D92" s="5">
        <v>1478070.3525</v>
      </c>
      <c r="E92" s="5">
        <v>1608921.2925</v>
      </c>
      <c r="F92" s="67" t="str">
        <f t="shared" si="18"/>
        <v>01.12.2014</v>
      </c>
      <c r="G92" s="67">
        <f t="shared" si="19"/>
        <v>41974</v>
      </c>
      <c r="H92">
        <f t="shared" si="20"/>
        <v>2014</v>
      </c>
      <c r="I92">
        <f t="shared" si="21"/>
        <v>12</v>
      </c>
      <c r="J92">
        <f t="shared" si="22"/>
        <v>1</v>
      </c>
      <c r="K92">
        <f t="shared" si="23"/>
        <v>1</v>
      </c>
      <c r="L92" t="str">
        <f t="shared" si="24"/>
        <v>1</v>
      </c>
      <c r="M92" t="str">
        <f t="shared" si="25"/>
        <v>Mon</v>
      </c>
      <c r="N92" t="str">
        <f t="shared" si="26"/>
        <v>Monday</v>
      </c>
      <c r="O92" t="str">
        <f t="shared" si="27"/>
        <v>December</v>
      </c>
      <c r="P92" t="str">
        <f t="shared" si="28"/>
        <v>Ex</v>
      </c>
      <c r="Q92" t="str">
        <f t="shared" si="29"/>
        <v>EX</v>
      </c>
      <c r="R92" t="str">
        <f t="shared" si="30"/>
        <v>Extre</v>
      </c>
      <c r="S92" t="str">
        <f t="shared" si="31"/>
        <v>reme</v>
      </c>
      <c r="T92" t="str">
        <f>VLOOKUP(A92,Segment_zkratky!$A$1:$B$9,2,0)</f>
        <v>EX</v>
      </c>
      <c r="U92" t="str">
        <f t="shared" si="32"/>
        <v>větší</v>
      </c>
      <c r="V92" t="str">
        <f t="shared" si="33"/>
        <v>ne</v>
      </c>
      <c r="W92" t="str">
        <f t="shared" si="34"/>
        <v/>
      </c>
    </row>
    <row r="93" spans="1:23" x14ac:dyDescent="0.35">
      <c r="A93" t="s">
        <v>3</v>
      </c>
      <c r="B93">
        <v>2014</v>
      </c>
      <c r="C93">
        <v>12</v>
      </c>
      <c r="D93" s="5">
        <v>3850626.2025000202</v>
      </c>
      <c r="E93" s="5">
        <v>2469414.2749999999</v>
      </c>
      <c r="F93" s="67" t="str">
        <f t="shared" si="18"/>
        <v>01.12.2014</v>
      </c>
      <c r="G93" s="67">
        <f t="shared" si="19"/>
        <v>41974</v>
      </c>
      <c r="H93">
        <f t="shared" si="20"/>
        <v>2014</v>
      </c>
      <c r="I93">
        <f t="shared" si="21"/>
        <v>12</v>
      </c>
      <c r="J93">
        <f t="shared" si="22"/>
        <v>1</v>
      </c>
      <c r="K93">
        <f t="shared" si="23"/>
        <v>1</v>
      </c>
      <c r="L93" t="str">
        <f t="shared" si="24"/>
        <v>1</v>
      </c>
      <c r="M93" t="str">
        <f t="shared" si="25"/>
        <v>Mon</v>
      </c>
      <c r="N93" t="str">
        <f t="shared" si="26"/>
        <v>Monday</v>
      </c>
      <c r="O93" t="str">
        <f t="shared" si="27"/>
        <v>December</v>
      </c>
      <c r="P93" t="str">
        <f t="shared" si="28"/>
        <v>Mo</v>
      </c>
      <c r="Q93" t="str">
        <f t="shared" si="29"/>
        <v>MO</v>
      </c>
      <c r="R93" t="str">
        <f t="shared" si="30"/>
        <v>Moderati</v>
      </c>
      <c r="S93" t="str">
        <f t="shared" si="31"/>
        <v>eration</v>
      </c>
      <c r="T93" t="str">
        <f>VLOOKUP(A93,Segment_zkratky!$A$1:$B$9,2,0)</f>
        <v>MO</v>
      </c>
      <c r="U93" t="str">
        <f t="shared" si="32"/>
        <v>větší</v>
      </c>
      <c r="V93" t="str">
        <f t="shared" si="33"/>
        <v>ano</v>
      </c>
      <c r="W93" t="str">
        <f t="shared" si="34"/>
        <v/>
      </c>
    </row>
    <row r="94" spans="1:23" x14ac:dyDescent="0.35">
      <c r="A94" t="s">
        <v>6</v>
      </c>
      <c r="B94">
        <v>2014</v>
      </c>
      <c r="C94">
        <v>12</v>
      </c>
      <c r="D94" s="5">
        <v>3008343.3450001101</v>
      </c>
      <c r="E94" s="5">
        <v>13680250.9374994</v>
      </c>
      <c r="F94" s="67" t="str">
        <f t="shared" si="18"/>
        <v>01.12.2014</v>
      </c>
      <c r="G94" s="67">
        <f t="shared" si="19"/>
        <v>41974</v>
      </c>
      <c r="H94">
        <f t="shared" si="20"/>
        <v>2014</v>
      </c>
      <c r="I94">
        <f t="shared" si="21"/>
        <v>12</v>
      </c>
      <c r="J94">
        <f t="shared" si="22"/>
        <v>1</v>
      </c>
      <c r="K94">
        <f t="shared" si="23"/>
        <v>1</v>
      </c>
      <c r="L94" t="str">
        <f t="shared" si="24"/>
        <v>1</v>
      </c>
      <c r="M94" t="str">
        <f t="shared" si="25"/>
        <v>Mon</v>
      </c>
      <c r="N94" t="str">
        <f t="shared" si="26"/>
        <v>Monday</v>
      </c>
      <c r="O94" t="str">
        <f t="shared" si="27"/>
        <v>December</v>
      </c>
      <c r="P94" t="str">
        <f t="shared" si="28"/>
        <v>Pr</v>
      </c>
      <c r="Q94" t="str">
        <f t="shared" si="29"/>
        <v>PR</v>
      </c>
      <c r="R94" t="str">
        <f t="shared" si="30"/>
        <v>Productivi</v>
      </c>
      <c r="S94" t="str">
        <f t="shared" si="31"/>
        <v>ductivity</v>
      </c>
      <c r="T94" t="str">
        <f>VLOOKUP(A94,Segment_zkratky!$A$1:$B$9,2,0)</f>
        <v>PR</v>
      </c>
      <c r="U94" t="str">
        <f t="shared" si="32"/>
        <v>větší</v>
      </c>
      <c r="V94" t="str">
        <f t="shared" si="33"/>
        <v>ano</v>
      </c>
      <c r="W94" t="str">
        <f t="shared" si="34"/>
        <v/>
      </c>
    </row>
    <row r="95" spans="1:23" x14ac:dyDescent="0.35">
      <c r="A95" t="s">
        <v>2</v>
      </c>
      <c r="B95">
        <v>2014</v>
      </c>
      <c r="C95">
        <v>12</v>
      </c>
      <c r="D95" s="5">
        <v>191462.04</v>
      </c>
      <c r="E95" s="5">
        <v>182652.07333333301</v>
      </c>
      <c r="F95" s="67" t="str">
        <f t="shared" si="18"/>
        <v>01.12.2014</v>
      </c>
      <c r="G95" s="67">
        <f t="shared" si="19"/>
        <v>41974</v>
      </c>
      <c r="H95">
        <f t="shared" si="20"/>
        <v>2014</v>
      </c>
      <c r="I95">
        <f t="shared" si="21"/>
        <v>12</v>
      </c>
      <c r="J95">
        <f t="shared" si="22"/>
        <v>1</v>
      </c>
      <c r="K95">
        <f t="shared" si="23"/>
        <v>1</v>
      </c>
      <c r="L95" t="str">
        <f t="shared" si="24"/>
        <v>1</v>
      </c>
      <c r="M95" t="str">
        <f t="shared" si="25"/>
        <v>Mon</v>
      </c>
      <c r="N95" t="str">
        <f t="shared" si="26"/>
        <v>Monday</v>
      </c>
      <c r="O95" t="str">
        <f t="shared" si="27"/>
        <v>December</v>
      </c>
      <c r="P95" t="str">
        <f t="shared" si="28"/>
        <v>Re</v>
      </c>
      <c r="Q95" t="str">
        <f t="shared" si="29"/>
        <v>RE</v>
      </c>
      <c r="R95" t="str">
        <f t="shared" si="30"/>
        <v>Regul</v>
      </c>
      <c r="S95" t="str">
        <f t="shared" si="31"/>
        <v>ular</v>
      </c>
      <c r="T95" t="str">
        <f>VLOOKUP(A95,Segment_zkratky!$A$1:$B$9,2,0)</f>
        <v>RE</v>
      </c>
      <c r="U95" t="str">
        <f t="shared" si="32"/>
        <v>menší</v>
      </c>
      <c r="V95" t="str">
        <f t="shared" si="33"/>
        <v>ano</v>
      </c>
      <c r="W95" t="str">
        <f t="shared" si="34"/>
        <v/>
      </c>
    </row>
    <row r="96" spans="1:23" x14ac:dyDescent="0.35">
      <c r="A96" t="s">
        <v>4</v>
      </c>
      <c r="B96">
        <v>2014</v>
      </c>
      <c r="C96">
        <v>12</v>
      </c>
      <c r="D96" s="5">
        <v>778496.51250000298</v>
      </c>
      <c r="E96" s="5">
        <v>1295985.12750001</v>
      </c>
      <c r="F96" s="67" t="str">
        <f t="shared" si="18"/>
        <v>01.12.2014</v>
      </c>
      <c r="G96" s="67">
        <f t="shared" si="19"/>
        <v>41974</v>
      </c>
      <c r="H96">
        <f t="shared" si="20"/>
        <v>2014</v>
      </c>
      <c r="I96">
        <f t="shared" si="21"/>
        <v>12</v>
      </c>
      <c r="J96">
        <f t="shared" si="22"/>
        <v>1</v>
      </c>
      <c r="K96">
        <f t="shared" si="23"/>
        <v>1</v>
      </c>
      <c r="L96" t="str">
        <f t="shared" si="24"/>
        <v>1</v>
      </c>
      <c r="M96" t="str">
        <f t="shared" si="25"/>
        <v>Mon</v>
      </c>
      <c r="N96" t="str">
        <f t="shared" si="26"/>
        <v>Monday</v>
      </c>
      <c r="O96" t="str">
        <f t="shared" si="27"/>
        <v>December</v>
      </c>
      <c r="P96" t="str">
        <f t="shared" si="28"/>
        <v>Se</v>
      </c>
      <c r="Q96" t="str">
        <f t="shared" si="29"/>
        <v>SE</v>
      </c>
      <c r="R96" t="str">
        <f t="shared" si="30"/>
        <v>Sele</v>
      </c>
      <c r="S96" t="str">
        <f t="shared" si="31"/>
        <v>ect</v>
      </c>
      <c r="T96" t="str">
        <f>VLOOKUP(A96,Segment_zkratky!$A$1:$B$9,2,0)</f>
        <v>SE</v>
      </c>
      <c r="U96" t="str">
        <f t="shared" si="32"/>
        <v>větší</v>
      </c>
      <c r="V96" t="str">
        <f t="shared" si="33"/>
        <v>ne</v>
      </c>
      <c r="W96" t="str">
        <f t="shared" si="34"/>
        <v/>
      </c>
    </row>
    <row r="97" spans="1:23" x14ac:dyDescent="0.35">
      <c r="A97" t="s">
        <v>9</v>
      </c>
      <c r="B97">
        <v>2014</v>
      </c>
      <c r="C97">
        <v>12</v>
      </c>
      <c r="D97" s="5">
        <v>239417.6925</v>
      </c>
      <c r="E97" s="5">
        <v>484693.18</v>
      </c>
      <c r="F97" s="67" t="str">
        <f t="shared" si="18"/>
        <v>01.12.2014</v>
      </c>
      <c r="G97" s="67">
        <f t="shared" si="19"/>
        <v>41974</v>
      </c>
      <c r="H97">
        <f t="shared" si="20"/>
        <v>2014</v>
      </c>
      <c r="I97">
        <f t="shared" si="21"/>
        <v>12</v>
      </c>
      <c r="J97">
        <f t="shared" si="22"/>
        <v>1</v>
      </c>
      <c r="K97">
        <f t="shared" si="23"/>
        <v>1</v>
      </c>
      <c r="L97" t="str">
        <f t="shared" si="24"/>
        <v>1</v>
      </c>
      <c r="M97" t="str">
        <f t="shared" si="25"/>
        <v>Mon</v>
      </c>
      <c r="N97" t="str">
        <f t="shared" si="26"/>
        <v>Monday</v>
      </c>
      <c r="O97" t="str">
        <f t="shared" si="27"/>
        <v>December</v>
      </c>
      <c r="P97" t="str">
        <f t="shared" si="28"/>
        <v>Yo</v>
      </c>
      <c r="Q97" t="str">
        <f t="shared" si="29"/>
        <v>YO</v>
      </c>
      <c r="R97" t="str">
        <f t="shared" si="30"/>
        <v>You</v>
      </c>
      <c r="S97" t="str">
        <f t="shared" si="31"/>
        <v>th</v>
      </c>
      <c r="T97" t="str">
        <f>VLOOKUP(A97,Segment_zkratky!$A$1:$B$9,2,0)</f>
        <v>YO</v>
      </c>
      <c r="U97" t="str">
        <f t="shared" si="32"/>
        <v>menší</v>
      </c>
      <c r="V97" t="str">
        <f t="shared" si="33"/>
        <v>ano</v>
      </c>
      <c r="W97" t="str">
        <f t="shared" si="34"/>
        <v/>
      </c>
    </row>
    <row r="98" spans="1:23" x14ac:dyDescent="0.35">
      <c r="A98" t="s">
        <v>7</v>
      </c>
      <c r="B98">
        <v>2015</v>
      </c>
      <c r="C98">
        <v>1</v>
      </c>
      <c r="D98" s="5">
        <v>303353.13750000001</v>
      </c>
      <c r="E98" s="5">
        <v>435223.13</v>
      </c>
      <c r="F98" s="67" t="str">
        <f t="shared" ref="F98:F129" si="35">_xlfn.CONCAT("01.",C98,".",B98)</f>
        <v>01.1.2015</v>
      </c>
      <c r="G98" s="67">
        <f t="shared" si="19"/>
        <v>42005</v>
      </c>
      <c r="H98">
        <f t="shared" si="20"/>
        <v>2015</v>
      </c>
      <c r="I98">
        <f t="shared" si="21"/>
        <v>1</v>
      </c>
      <c r="J98">
        <f t="shared" si="22"/>
        <v>1</v>
      </c>
      <c r="K98">
        <f t="shared" si="23"/>
        <v>4</v>
      </c>
      <c r="L98" t="str">
        <f t="shared" si="24"/>
        <v>1</v>
      </c>
      <c r="M98" t="str">
        <f t="shared" si="25"/>
        <v>Thu</v>
      </c>
      <c r="N98" t="str">
        <f t="shared" si="26"/>
        <v>Thursday</v>
      </c>
      <c r="O98" t="str">
        <f t="shared" si="27"/>
        <v>January</v>
      </c>
      <c r="P98" t="str">
        <f t="shared" si="28"/>
        <v>Al</v>
      </c>
      <c r="Q98" t="str">
        <f t="shared" si="29"/>
        <v>AL</v>
      </c>
      <c r="R98" t="str">
        <f t="shared" si="30"/>
        <v>All Seas</v>
      </c>
      <c r="S98" t="str">
        <f t="shared" si="31"/>
        <v xml:space="preserve"> Season</v>
      </c>
      <c r="T98" t="str">
        <f>VLOOKUP(A98,Segment_zkratky!$A$1:$B$9,2,0)</f>
        <v>AS</v>
      </c>
      <c r="U98" t="str">
        <f t="shared" si="32"/>
        <v>menší</v>
      </c>
      <c r="V98" t="str">
        <f t="shared" si="33"/>
        <v>ano</v>
      </c>
      <c r="W98" t="str">
        <f t="shared" si="34"/>
        <v>January</v>
      </c>
    </row>
    <row r="99" spans="1:23" x14ac:dyDescent="0.35">
      <c r="A99" t="s">
        <v>8</v>
      </c>
      <c r="B99">
        <v>2015</v>
      </c>
      <c r="C99">
        <v>1</v>
      </c>
      <c r="D99" s="5">
        <v>2245556.3550000102</v>
      </c>
      <c r="E99" s="5">
        <v>2762899.89833334</v>
      </c>
      <c r="F99" s="67" t="str">
        <f t="shared" si="35"/>
        <v>01.1.2015</v>
      </c>
      <c r="G99" s="67">
        <f t="shared" si="19"/>
        <v>42005</v>
      </c>
      <c r="H99">
        <f t="shared" si="20"/>
        <v>2015</v>
      </c>
      <c r="I99">
        <f t="shared" si="21"/>
        <v>1</v>
      </c>
      <c r="J99">
        <f t="shared" si="22"/>
        <v>1</v>
      </c>
      <c r="K99">
        <f t="shared" si="23"/>
        <v>4</v>
      </c>
      <c r="L99" t="str">
        <f t="shared" si="24"/>
        <v>1</v>
      </c>
      <c r="M99" t="str">
        <f t="shared" si="25"/>
        <v>Thu</v>
      </c>
      <c r="N99" t="str">
        <f t="shared" si="26"/>
        <v>Thursday</v>
      </c>
      <c r="O99" t="str">
        <f t="shared" si="27"/>
        <v>January</v>
      </c>
      <c r="P99" t="str">
        <f t="shared" si="28"/>
        <v>Co</v>
      </c>
      <c r="Q99" t="str">
        <f t="shared" si="29"/>
        <v>CO</v>
      </c>
      <c r="R99" t="str">
        <f t="shared" si="30"/>
        <v>Convenien</v>
      </c>
      <c r="S99" t="str">
        <f t="shared" si="31"/>
        <v>venience</v>
      </c>
      <c r="T99" t="str">
        <f>VLOOKUP(A99,Segment_zkratky!$A$1:$B$9,2,0)</f>
        <v>CO</v>
      </c>
      <c r="U99" t="str">
        <f t="shared" si="32"/>
        <v>větší</v>
      </c>
      <c r="V99" t="str">
        <f t="shared" si="33"/>
        <v>ano</v>
      </c>
      <c r="W99" t="str">
        <f t="shared" si="34"/>
        <v>January</v>
      </c>
    </row>
    <row r="100" spans="1:23" x14ac:dyDescent="0.35">
      <c r="A100" t="s">
        <v>5</v>
      </c>
      <c r="B100">
        <v>2015</v>
      </c>
      <c r="C100">
        <v>1</v>
      </c>
      <c r="D100" s="5">
        <v>1059528.855</v>
      </c>
      <c r="E100" s="5">
        <v>1314310.18</v>
      </c>
      <c r="F100" s="67" t="str">
        <f t="shared" si="35"/>
        <v>01.1.2015</v>
      </c>
      <c r="G100" s="67">
        <f t="shared" si="19"/>
        <v>42005</v>
      </c>
      <c r="H100">
        <f t="shared" si="20"/>
        <v>2015</v>
      </c>
      <c r="I100">
        <f t="shared" si="21"/>
        <v>1</v>
      </c>
      <c r="J100">
        <f t="shared" si="22"/>
        <v>1</v>
      </c>
      <c r="K100">
        <f t="shared" si="23"/>
        <v>4</v>
      </c>
      <c r="L100" t="str">
        <f t="shared" si="24"/>
        <v>1</v>
      </c>
      <c r="M100" t="str">
        <f t="shared" si="25"/>
        <v>Thu</v>
      </c>
      <c r="N100" t="str">
        <f t="shared" si="26"/>
        <v>Thursday</v>
      </c>
      <c r="O100" t="str">
        <f t="shared" si="27"/>
        <v>January</v>
      </c>
      <c r="P100" t="str">
        <f t="shared" si="28"/>
        <v>Ex</v>
      </c>
      <c r="Q100" t="str">
        <f t="shared" si="29"/>
        <v>EX</v>
      </c>
      <c r="R100" t="str">
        <f t="shared" si="30"/>
        <v>Extre</v>
      </c>
      <c r="S100" t="str">
        <f t="shared" si="31"/>
        <v>reme</v>
      </c>
      <c r="T100" t="str">
        <f>VLOOKUP(A100,Segment_zkratky!$A$1:$B$9,2,0)</f>
        <v>EX</v>
      </c>
      <c r="U100" t="str">
        <f t="shared" si="32"/>
        <v>větší</v>
      </c>
      <c r="V100" t="str">
        <f t="shared" si="33"/>
        <v>ne</v>
      </c>
      <c r="W100" t="str">
        <f t="shared" si="34"/>
        <v>January</v>
      </c>
    </row>
    <row r="101" spans="1:23" x14ac:dyDescent="0.35">
      <c r="A101" t="s">
        <v>3</v>
      </c>
      <c r="B101">
        <v>2015</v>
      </c>
      <c r="C101">
        <v>1</v>
      </c>
      <c r="D101" s="5">
        <v>3976532.49000003</v>
      </c>
      <c r="E101" s="5">
        <v>2538348.25</v>
      </c>
      <c r="F101" s="67" t="str">
        <f t="shared" si="35"/>
        <v>01.1.2015</v>
      </c>
      <c r="G101" s="67">
        <f t="shared" si="19"/>
        <v>42005</v>
      </c>
      <c r="H101">
        <f t="shared" si="20"/>
        <v>2015</v>
      </c>
      <c r="I101">
        <f t="shared" si="21"/>
        <v>1</v>
      </c>
      <c r="J101">
        <f t="shared" si="22"/>
        <v>1</v>
      </c>
      <c r="K101">
        <f t="shared" si="23"/>
        <v>4</v>
      </c>
      <c r="L101" t="str">
        <f t="shared" si="24"/>
        <v>1</v>
      </c>
      <c r="M101" t="str">
        <f t="shared" si="25"/>
        <v>Thu</v>
      </c>
      <c r="N101" t="str">
        <f t="shared" si="26"/>
        <v>Thursday</v>
      </c>
      <c r="O101" t="str">
        <f t="shared" si="27"/>
        <v>January</v>
      </c>
      <c r="P101" t="str">
        <f t="shared" si="28"/>
        <v>Mo</v>
      </c>
      <c r="Q101" t="str">
        <f t="shared" si="29"/>
        <v>MO</v>
      </c>
      <c r="R101" t="str">
        <f t="shared" si="30"/>
        <v>Moderati</v>
      </c>
      <c r="S101" t="str">
        <f t="shared" si="31"/>
        <v>eration</v>
      </c>
      <c r="T101" t="str">
        <f>VLOOKUP(A101,Segment_zkratky!$A$1:$B$9,2,0)</f>
        <v>MO</v>
      </c>
      <c r="U101" t="str">
        <f t="shared" si="32"/>
        <v>větší</v>
      </c>
      <c r="V101" t="str">
        <f t="shared" si="33"/>
        <v>ano</v>
      </c>
      <c r="W101" t="str">
        <f t="shared" si="34"/>
        <v>January</v>
      </c>
    </row>
    <row r="102" spans="1:23" x14ac:dyDescent="0.35">
      <c r="A102" t="s">
        <v>6</v>
      </c>
      <c r="B102">
        <v>2015</v>
      </c>
      <c r="C102">
        <v>1</v>
      </c>
      <c r="D102" s="5">
        <v>1314123.0900000101</v>
      </c>
      <c r="E102" s="5">
        <v>2754612.6875000098</v>
      </c>
      <c r="F102" s="67" t="str">
        <f t="shared" si="35"/>
        <v>01.1.2015</v>
      </c>
      <c r="G102" s="67">
        <f t="shared" si="19"/>
        <v>42005</v>
      </c>
      <c r="H102">
        <f t="shared" si="20"/>
        <v>2015</v>
      </c>
      <c r="I102">
        <f t="shared" si="21"/>
        <v>1</v>
      </c>
      <c r="J102">
        <f t="shared" si="22"/>
        <v>1</v>
      </c>
      <c r="K102">
        <f t="shared" si="23"/>
        <v>4</v>
      </c>
      <c r="L102" t="str">
        <f t="shared" si="24"/>
        <v>1</v>
      </c>
      <c r="M102" t="str">
        <f t="shared" si="25"/>
        <v>Thu</v>
      </c>
      <c r="N102" t="str">
        <f t="shared" si="26"/>
        <v>Thursday</v>
      </c>
      <c r="O102" t="str">
        <f t="shared" si="27"/>
        <v>January</v>
      </c>
      <c r="P102" t="str">
        <f t="shared" si="28"/>
        <v>Pr</v>
      </c>
      <c r="Q102" t="str">
        <f t="shared" si="29"/>
        <v>PR</v>
      </c>
      <c r="R102" t="str">
        <f t="shared" si="30"/>
        <v>Productivi</v>
      </c>
      <c r="S102" t="str">
        <f t="shared" si="31"/>
        <v>ductivity</v>
      </c>
      <c r="T102" t="str">
        <f>VLOOKUP(A102,Segment_zkratky!$A$1:$B$9,2,0)</f>
        <v>PR</v>
      </c>
      <c r="U102" t="str">
        <f t="shared" si="32"/>
        <v>větší</v>
      </c>
      <c r="V102" t="str">
        <f t="shared" si="33"/>
        <v>ano</v>
      </c>
      <c r="W102" t="str">
        <f t="shared" si="34"/>
        <v>January</v>
      </c>
    </row>
    <row r="103" spans="1:23" x14ac:dyDescent="0.35">
      <c r="A103" t="s">
        <v>2</v>
      </c>
      <c r="B103">
        <v>2015</v>
      </c>
      <c r="C103">
        <v>1</v>
      </c>
      <c r="D103" s="5">
        <v>114730.2975</v>
      </c>
      <c r="E103" s="5">
        <v>116378.25583333299</v>
      </c>
      <c r="F103" s="67" t="str">
        <f t="shared" si="35"/>
        <v>01.1.2015</v>
      </c>
      <c r="G103" s="67">
        <f t="shared" si="19"/>
        <v>42005</v>
      </c>
      <c r="H103">
        <f t="shared" si="20"/>
        <v>2015</v>
      </c>
      <c r="I103">
        <f t="shared" si="21"/>
        <v>1</v>
      </c>
      <c r="J103">
        <f t="shared" si="22"/>
        <v>1</v>
      </c>
      <c r="K103">
        <f t="shared" si="23"/>
        <v>4</v>
      </c>
      <c r="L103" t="str">
        <f t="shared" si="24"/>
        <v>1</v>
      </c>
      <c r="M103" t="str">
        <f t="shared" si="25"/>
        <v>Thu</v>
      </c>
      <c r="N103" t="str">
        <f t="shared" si="26"/>
        <v>Thursday</v>
      </c>
      <c r="O103" t="str">
        <f t="shared" si="27"/>
        <v>January</v>
      </c>
      <c r="P103" t="str">
        <f t="shared" si="28"/>
        <v>Re</v>
      </c>
      <c r="Q103" t="str">
        <f t="shared" si="29"/>
        <v>RE</v>
      </c>
      <c r="R103" t="str">
        <f t="shared" si="30"/>
        <v>Regul</v>
      </c>
      <c r="S103" t="str">
        <f t="shared" si="31"/>
        <v>ular</v>
      </c>
      <c r="T103" t="str">
        <f>VLOOKUP(A103,Segment_zkratky!$A$1:$B$9,2,0)</f>
        <v>RE</v>
      </c>
      <c r="U103" t="str">
        <f t="shared" si="32"/>
        <v>menší</v>
      </c>
      <c r="V103" t="str">
        <f t="shared" si="33"/>
        <v>ano</v>
      </c>
      <c r="W103" t="str">
        <f t="shared" si="34"/>
        <v>January</v>
      </c>
    </row>
    <row r="104" spans="1:23" x14ac:dyDescent="0.35">
      <c r="A104" t="s">
        <v>4</v>
      </c>
      <c r="B104">
        <v>2015</v>
      </c>
      <c r="C104">
        <v>1</v>
      </c>
      <c r="D104" s="5">
        <v>390016.83</v>
      </c>
      <c r="E104" s="5">
        <v>680454.61250000203</v>
      </c>
      <c r="F104" s="67" t="str">
        <f t="shared" si="35"/>
        <v>01.1.2015</v>
      </c>
      <c r="G104" s="67">
        <f t="shared" si="19"/>
        <v>42005</v>
      </c>
      <c r="H104">
        <f t="shared" si="20"/>
        <v>2015</v>
      </c>
      <c r="I104">
        <f t="shared" si="21"/>
        <v>1</v>
      </c>
      <c r="J104">
        <f t="shared" si="22"/>
        <v>1</v>
      </c>
      <c r="K104">
        <f t="shared" si="23"/>
        <v>4</v>
      </c>
      <c r="L104" t="str">
        <f t="shared" si="24"/>
        <v>1</v>
      </c>
      <c r="M104" t="str">
        <f t="shared" si="25"/>
        <v>Thu</v>
      </c>
      <c r="N104" t="str">
        <f t="shared" si="26"/>
        <v>Thursday</v>
      </c>
      <c r="O104" t="str">
        <f t="shared" si="27"/>
        <v>January</v>
      </c>
      <c r="P104" t="str">
        <f t="shared" si="28"/>
        <v>Se</v>
      </c>
      <c r="Q104" t="str">
        <f t="shared" si="29"/>
        <v>SE</v>
      </c>
      <c r="R104" t="str">
        <f t="shared" si="30"/>
        <v>Sele</v>
      </c>
      <c r="S104" t="str">
        <f t="shared" si="31"/>
        <v>ect</v>
      </c>
      <c r="T104" t="str">
        <f>VLOOKUP(A104,Segment_zkratky!$A$1:$B$9,2,0)</f>
        <v>SE</v>
      </c>
      <c r="U104" t="str">
        <f t="shared" si="32"/>
        <v>menší</v>
      </c>
      <c r="V104" t="str">
        <f t="shared" si="33"/>
        <v>ano</v>
      </c>
      <c r="W104" t="str">
        <f t="shared" si="34"/>
        <v>January</v>
      </c>
    </row>
    <row r="105" spans="1:23" x14ac:dyDescent="0.35">
      <c r="A105" t="s">
        <v>9</v>
      </c>
      <c r="B105">
        <v>2015</v>
      </c>
      <c r="C105">
        <v>1</v>
      </c>
      <c r="D105" s="5">
        <v>139901.63250000001</v>
      </c>
      <c r="E105" s="5">
        <v>273178.58500000002</v>
      </c>
      <c r="F105" s="67" t="str">
        <f t="shared" si="35"/>
        <v>01.1.2015</v>
      </c>
      <c r="G105" s="67">
        <f t="shared" si="19"/>
        <v>42005</v>
      </c>
      <c r="H105">
        <f t="shared" si="20"/>
        <v>2015</v>
      </c>
      <c r="I105">
        <f t="shared" si="21"/>
        <v>1</v>
      </c>
      <c r="J105">
        <f t="shared" si="22"/>
        <v>1</v>
      </c>
      <c r="K105">
        <f t="shared" si="23"/>
        <v>4</v>
      </c>
      <c r="L105" t="str">
        <f t="shared" si="24"/>
        <v>1</v>
      </c>
      <c r="M105" t="str">
        <f t="shared" si="25"/>
        <v>Thu</v>
      </c>
      <c r="N105" t="str">
        <f t="shared" si="26"/>
        <v>Thursday</v>
      </c>
      <c r="O105" t="str">
        <f t="shared" si="27"/>
        <v>January</v>
      </c>
      <c r="P105" t="str">
        <f t="shared" si="28"/>
        <v>Yo</v>
      </c>
      <c r="Q105" t="str">
        <f t="shared" si="29"/>
        <v>YO</v>
      </c>
      <c r="R105" t="str">
        <f t="shared" si="30"/>
        <v>You</v>
      </c>
      <c r="S105" t="str">
        <f t="shared" si="31"/>
        <v>th</v>
      </c>
      <c r="T105" t="str">
        <f>VLOOKUP(A105,Segment_zkratky!$A$1:$B$9,2,0)</f>
        <v>YO</v>
      </c>
      <c r="U105" t="str">
        <f t="shared" si="32"/>
        <v>menší</v>
      </c>
      <c r="V105" t="str">
        <f t="shared" si="33"/>
        <v>ano</v>
      </c>
      <c r="W105" t="str">
        <f t="shared" si="34"/>
        <v>January</v>
      </c>
    </row>
    <row r="106" spans="1:23" x14ac:dyDescent="0.35">
      <c r="A106" t="s">
        <v>7</v>
      </c>
      <c r="B106">
        <v>2015</v>
      </c>
      <c r="C106">
        <v>2</v>
      </c>
      <c r="D106" s="5">
        <v>395162.25</v>
      </c>
      <c r="E106" s="5">
        <v>550251.05749999895</v>
      </c>
      <c r="F106" s="67" t="str">
        <f t="shared" si="35"/>
        <v>01.2.2015</v>
      </c>
      <c r="G106" s="67">
        <f t="shared" si="19"/>
        <v>42036</v>
      </c>
      <c r="H106">
        <f t="shared" si="20"/>
        <v>2015</v>
      </c>
      <c r="I106">
        <f t="shared" si="21"/>
        <v>2</v>
      </c>
      <c r="J106">
        <f t="shared" si="22"/>
        <v>1</v>
      </c>
      <c r="K106">
        <f t="shared" si="23"/>
        <v>7</v>
      </c>
      <c r="L106" t="str">
        <f t="shared" si="24"/>
        <v>1</v>
      </c>
      <c r="M106" t="str">
        <f t="shared" si="25"/>
        <v>Sun</v>
      </c>
      <c r="N106" t="str">
        <f t="shared" si="26"/>
        <v>Sunday</v>
      </c>
      <c r="O106" t="str">
        <f t="shared" si="27"/>
        <v>February</v>
      </c>
      <c r="P106" t="str">
        <f t="shared" si="28"/>
        <v>Al</v>
      </c>
      <c r="Q106" t="str">
        <f t="shared" si="29"/>
        <v>AL</v>
      </c>
      <c r="R106" t="str">
        <f t="shared" si="30"/>
        <v>All Seas</v>
      </c>
      <c r="S106" t="str">
        <f t="shared" si="31"/>
        <v xml:space="preserve"> Season</v>
      </c>
      <c r="T106" t="str">
        <f>VLOOKUP(A106,Segment_zkratky!$A$1:$B$9,2,0)</f>
        <v>AS</v>
      </c>
      <c r="U106" t="str">
        <f t="shared" si="32"/>
        <v>menší</v>
      </c>
      <c r="V106" t="str">
        <f t="shared" si="33"/>
        <v>ano</v>
      </c>
      <c r="W106" t="str">
        <f t="shared" si="34"/>
        <v>February</v>
      </c>
    </row>
    <row r="107" spans="1:23" x14ac:dyDescent="0.35">
      <c r="A107" t="s">
        <v>8</v>
      </c>
      <c r="B107">
        <v>2015</v>
      </c>
      <c r="C107">
        <v>2</v>
      </c>
      <c r="D107" s="5">
        <v>2900860.25250002</v>
      </c>
      <c r="E107" s="5">
        <v>3471807.21916667</v>
      </c>
      <c r="F107" s="67" t="str">
        <f t="shared" si="35"/>
        <v>01.2.2015</v>
      </c>
      <c r="G107" s="67">
        <f t="shared" si="19"/>
        <v>42036</v>
      </c>
      <c r="H107">
        <f t="shared" si="20"/>
        <v>2015</v>
      </c>
      <c r="I107">
        <f t="shared" si="21"/>
        <v>2</v>
      </c>
      <c r="J107">
        <f t="shared" si="22"/>
        <v>1</v>
      </c>
      <c r="K107">
        <f t="shared" si="23"/>
        <v>7</v>
      </c>
      <c r="L107" t="str">
        <f t="shared" si="24"/>
        <v>1</v>
      </c>
      <c r="M107" t="str">
        <f t="shared" si="25"/>
        <v>Sun</v>
      </c>
      <c r="N107" t="str">
        <f t="shared" si="26"/>
        <v>Sunday</v>
      </c>
      <c r="O107" t="str">
        <f t="shared" si="27"/>
        <v>February</v>
      </c>
      <c r="P107" t="str">
        <f t="shared" si="28"/>
        <v>Co</v>
      </c>
      <c r="Q107" t="str">
        <f t="shared" si="29"/>
        <v>CO</v>
      </c>
      <c r="R107" t="str">
        <f t="shared" si="30"/>
        <v>Convenien</v>
      </c>
      <c r="S107" t="str">
        <f t="shared" si="31"/>
        <v>venience</v>
      </c>
      <c r="T107" t="str">
        <f>VLOOKUP(A107,Segment_zkratky!$A$1:$B$9,2,0)</f>
        <v>CO</v>
      </c>
      <c r="U107" t="str">
        <f t="shared" si="32"/>
        <v>větší</v>
      </c>
      <c r="V107" t="str">
        <f t="shared" si="33"/>
        <v>ano</v>
      </c>
      <c r="W107" t="str">
        <f t="shared" si="34"/>
        <v>February</v>
      </c>
    </row>
    <row r="108" spans="1:23" x14ac:dyDescent="0.35">
      <c r="A108" t="s">
        <v>5</v>
      </c>
      <c r="B108">
        <v>2015</v>
      </c>
      <c r="C108">
        <v>2</v>
      </c>
      <c r="D108" s="5">
        <v>1521533.5275000101</v>
      </c>
      <c r="E108" s="5">
        <v>1872792.4225000001</v>
      </c>
      <c r="F108" s="67" t="str">
        <f t="shared" si="35"/>
        <v>01.2.2015</v>
      </c>
      <c r="G108" s="67">
        <f t="shared" si="19"/>
        <v>42036</v>
      </c>
      <c r="H108">
        <f t="shared" si="20"/>
        <v>2015</v>
      </c>
      <c r="I108">
        <f t="shared" si="21"/>
        <v>2</v>
      </c>
      <c r="J108">
        <f t="shared" si="22"/>
        <v>1</v>
      </c>
      <c r="K108">
        <f t="shared" si="23"/>
        <v>7</v>
      </c>
      <c r="L108" t="str">
        <f t="shared" si="24"/>
        <v>1</v>
      </c>
      <c r="M108" t="str">
        <f t="shared" si="25"/>
        <v>Sun</v>
      </c>
      <c r="N108" t="str">
        <f t="shared" si="26"/>
        <v>Sunday</v>
      </c>
      <c r="O108" t="str">
        <f t="shared" si="27"/>
        <v>February</v>
      </c>
      <c r="P108" t="str">
        <f t="shared" si="28"/>
        <v>Ex</v>
      </c>
      <c r="Q108" t="str">
        <f t="shared" si="29"/>
        <v>EX</v>
      </c>
      <c r="R108" t="str">
        <f t="shared" si="30"/>
        <v>Extre</v>
      </c>
      <c r="S108" t="str">
        <f t="shared" si="31"/>
        <v>reme</v>
      </c>
      <c r="T108" t="str">
        <f>VLOOKUP(A108,Segment_zkratky!$A$1:$B$9,2,0)</f>
        <v>EX</v>
      </c>
      <c r="U108" t="str">
        <f t="shared" si="32"/>
        <v>větší</v>
      </c>
      <c r="V108" t="str">
        <f t="shared" si="33"/>
        <v>ne</v>
      </c>
      <c r="W108" t="str">
        <f t="shared" si="34"/>
        <v>February</v>
      </c>
    </row>
    <row r="109" spans="1:23" x14ac:dyDescent="0.35">
      <c r="A109" t="s">
        <v>3</v>
      </c>
      <c r="B109">
        <v>2015</v>
      </c>
      <c r="C109">
        <v>2</v>
      </c>
      <c r="D109" s="5">
        <v>4952994.9525000304</v>
      </c>
      <c r="E109" s="5">
        <v>3219158.5150000001</v>
      </c>
      <c r="F109" s="67" t="str">
        <f t="shared" si="35"/>
        <v>01.2.2015</v>
      </c>
      <c r="G109" s="67">
        <f t="shared" si="19"/>
        <v>42036</v>
      </c>
      <c r="H109">
        <f t="shared" si="20"/>
        <v>2015</v>
      </c>
      <c r="I109">
        <f t="shared" si="21"/>
        <v>2</v>
      </c>
      <c r="J109">
        <f t="shared" si="22"/>
        <v>1</v>
      </c>
      <c r="K109">
        <f t="shared" si="23"/>
        <v>7</v>
      </c>
      <c r="L109" t="str">
        <f t="shared" si="24"/>
        <v>1</v>
      </c>
      <c r="M109" t="str">
        <f t="shared" si="25"/>
        <v>Sun</v>
      </c>
      <c r="N109" t="str">
        <f t="shared" si="26"/>
        <v>Sunday</v>
      </c>
      <c r="O109" t="str">
        <f t="shared" si="27"/>
        <v>February</v>
      </c>
      <c r="P109" t="str">
        <f t="shared" si="28"/>
        <v>Mo</v>
      </c>
      <c r="Q109" t="str">
        <f t="shared" si="29"/>
        <v>MO</v>
      </c>
      <c r="R109" t="str">
        <f t="shared" si="30"/>
        <v>Moderati</v>
      </c>
      <c r="S109" t="str">
        <f t="shared" si="31"/>
        <v>eration</v>
      </c>
      <c r="T109" t="str">
        <f>VLOOKUP(A109,Segment_zkratky!$A$1:$B$9,2,0)</f>
        <v>MO</v>
      </c>
      <c r="U109" t="str">
        <f t="shared" si="32"/>
        <v>větší</v>
      </c>
      <c r="V109" t="str">
        <f t="shared" si="33"/>
        <v>ano</v>
      </c>
      <c r="W109" t="str">
        <f t="shared" si="34"/>
        <v>February</v>
      </c>
    </row>
    <row r="110" spans="1:23" x14ac:dyDescent="0.35">
      <c r="A110" t="s">
        <v>6</v>
      </c>
      <c r="B110">
        <v>2015</v>
      </c>
      <c r="C110">
        <v>2</v>
      </c>
      <c r="D110" s="5">
        <v>1487847.37500001</v>
      </c>
      <c r="E110" s="5">
        <v>2809618.03</v>
      </c>
      <c r="F110" s="67" t="str">
        <f t="shared" si="35"/>
        <v>01.2.2015</v>
      </c>
      <c r="G110" s="67">
        <f t="shared" si="19"/>
        <v>42036</v>
      </c>
      <c r="H110">
        <f t="shared" si="20"/>
        <v>2015</v>
      </c>
      <c r="I110">
        <f t="shared" si="21"/>
        <v>2</v>
      </c>
      <c r="J110">
        <f t="shared" si="22"/>
        <v>1</v>
      </c>
      <c r="K110">
        <f t="shared" si="23"/>
        <v>7</v>
      </c>
      <c r="L110" t="str">
        <f t="shared" si="24"/>
        <v>1</v>
      </c>
      <c r="M110" t="str">
        <f t="shared" si="25"/>
        <v>Sun</v>
      </c>
      <c r="N110" t="str">
        <f t="shared" si="26"/>
        <v>Sunday</v>
      </c>
      <c r="O110" t="str">
        <f t="shared" si="27"/>
        <v>February</v>
      </c>
      <c r="P110" t="str">
        <f t="shared" si="28"/>
        <v>Pr</v>
      </c>
      <c r="Q110" t="str">
        <f t="shared" si="29"/>
        <v>PR</v>
      </c>
      <c r="R110" t="str">
        <f t="shared" si="30"/>
        <v>Productivi</v>
      </c>
      <c r="S110" t="str">
        <f t="shared" si="31"/>
        <v>ductivity</v>
      </c>
      <c r="T110" t="str">
        <f>VLOOKUP(A110,Segment_zkratky!$A$1:$B$9,2,0)</f>
        <v>PR</v>
      </c>
      <c r="U110" t="str">
        <f t="shared" si="32"/>
        <v>větší</v>
      </c>
      <c r="V110" t="str">
        <f t="shared" si="33"/>
        <v>ano</v>
      </c>
      <c r="W110" t="str">
        <f t="shared" si="34"/>
        <v>February</v>
      </c>
    </row>
    <row r="111" spans="1:23" x14ac:dyDescent="0.35">
      <c r="A111" t="s">
        <v>2</v>
      </c>
      <c r="B111">
        <v>2015</v>
      </c>
      <c r="C111">
        <v>2</v>
      </c>
      <c r="D111" s="5">
        <v>168842.25750000001</v>
      </c>
      <c r="E111" s="5">
        <v>174013.02083333299</v>
      </c>
      <c r="F111" s="67" t="str">
        <f t="shared" si="35"/>
        <v>01.2.2015</v>
      </c>
      <c r="G111" s="67">
        <f t="shared" si="19"/>
        <v>42036</v>
      </c>
      <c r="H111">
        <f t="shared" si="20"/>
        <v>2015</v>
      </c>
      <c r="I111">
        <f t="shared" si="21"/>
        <v>2</v>
      </c>
      <c r="J111">
        <f t="shared" si="22"/>
        <v>1</v>
      </c>
      <c r="K111">
        <f t="shared" si="23"/>
        <v>7</v>
      </c>
      <c r="L111" t="str">
        <f t="shared" si="24"/>
        <v>1</v>
      </c>
      <c r="M111" t="str">
        <f t="shared" si="25"/>
        <v>Sun</v>
      </c>
      <c r="N111" t="str">
        <f t="shared" si="26"/>
        <v>Sunday</v>
      </c>
      <c r="O111" t="str">
        <f t="shared" si="27"/>
        <v>February</v>
      </c>
      <c r="P111" t="str">
        <f t="shared" si="28"/>
        <v>Re</v>
      </c>
      <c r="Q111" t="str">
        <f t="shared" si="29"/>
        <v>RE</v>
      </c>
      <c r="R111" t="str">
        <f t="shared" si="30"/>
        <v>Regul</v>
      </c>
      <c r="S111" t="str">
        <f t="shared" si="31"/>
        <v>ular</v>
      </c>
      <c r="T111" t="str">
        <f>VLOOKUP(A111,Segment_zkratky!$A$1:$B$9,2,0)</f>
        <v>RE</v>
      </c>
      <c r="U111" t="str">
        <f t="shared" si="32"/>
        <v>menší</v>
      </c>
      <c r="V111" t="str">
        <f t="shared" si="33"/>
        <v>ano</v>
      </c>
      <c r="W111" t="str">
        <f t="shared" si="34"/>
        <v>February</v>
      </c>
    </row>
    <row r="112" spans="1:23" x14ac:dyDescent="0.35">
      <c r="A112" t="s">
        <v>4</v>
      </c>
      <c r="B112">
        <v>2015</v>
      </c>
      <c r="C112">
        <v>2</v>
      </c>
      <c r="D112" s="5">
        <v>481916.82</v>
      </c>
      <c r="E112" s="5">
        <v>800231.51000000199</v>
      </c>
      <c r="F112" s="67" t="str">
        <f t="shared" si="35"/>
        <v>01.2.2015</v>
      </c>
      <c r="G112" s="67">
        <f t="shared" si="19"/>
        <v>42036</v>
      </c>
      <c r="H112">
        <f t="shared" si="20"/>
        <v>2015</v>
      </c>
      <c r="I112">
        <f t="shared" si="21"/>
        <v>2</v>
      </c>
      <c r="J112">
        <f t="shared" si="22"/>
        <v>1</v>
      </c>
      <c r="K112">
        <f t="shared" si="23"/>
        <v>7</v>
      </c>
      <c r="L112" t="str">
        <f t="shared" si="24"/>
        <v>1</v>
      </c>
      <c r="M112" t="str">
        <f t="shared" si="25"/>
        <v>Sun</v>
      </c>
      <c r="N112" t="str">
        <f t="shared" si="26"/>
        <v>Sunday</v>
      </c>
      <c r="O112" t="str">
        <f t="shared" si="27"/>
        <v>February</v>
      </c>
      <c r="P112" t="str">
        <f t="shared" si="28"/>
        <v>Se</v>
      </c>
      <c r="Q112" t="str">
        <f t="shared" si="29"/>
        <v>SE</v>
      </c>
      <c r="R112" t="str">
        <f t="shared" si="30"/>
        <v>Sele</v>
      </c>
      <c r="S112" t="str">
        <f t="shared" si="31"/>
        <v>ect</v>
      </c>
      <c r="T112" t="str">
        <f>VLOOKUP(A112,Segment_zkratky!$A$1:$B$9,2,0)</f>
        <v>SE</v>
      </c>
      <c r="U112" t="str">
        <f t="shared" si="32"/>
        <v>menší</v>
      </c>
      <c r="V112" t="str">
        <f t="shared" si="33"/>
        <v>ano</v>
      </c>
      <c r="W112" t="str">
        <f t="shared" si="34"/>
        <v>February</v>
      </c>
    </row>
    <row r="113" spans="1:23" x14ac:dyDescent="0.35">
      <c r="A113" t="s">
        <v>9</v>
      </c>
      <c r="B113">
        <v>2015</v>
      </c>
      <c r="C113">
        <v>2</v>
      </c>
      <c r="D113" s="5">
        <v>172573.48499999999</v>
      </c>
      <c r="E113" s="5">
        <v>335690.39750000002</v>
      </c>
      <c r="F113" s="67" t="str">
        <f t="shared" si="35"/>
        <v>01.2.2015</v>
      </c>
      <c r="G113" s="67">
        <f t="shared" si="19"/>
        <v>42036</v>
      </c>
      <c r="H113">
        <f t="shared" si="20"/>
        <v>2015</v>
      </c>
      <c r="I113">
        <f t="shared" si="21"/>
        <v>2</v>
      </c>
      <c r="J113">
        <f t="shared" si="22"/>
        <v>1</v>
      </c>
      <c r="K113">
        <f t="shared" si="23"/>
        <v>7</v>
      </c>
      <c r="L113" t="str">
        <f t="shared" si="24"/>
        <v>1</v>
      </c>
      <c r="M113" t="str">
        <f t="shared" si="25"/>
        <v>Sun</v>
      </c>
      <c r="N113" t="str">
        <f t="shared" si="26"/>
        <v>Sunday</v>
      </c>
      <c r="O113" t="str">
        <f t="shared" si="27"/>
        <v>February</v>
      </c>
      <c r="P113" t="str">
        <f t="shared" si="28"/>
        <v>Yo</v>
      </c>
      <c r="Q113" t="str">
        <f t="shared" si="29"/>
        <v>YO</v>
      </c>
      <c r="R113" t="str">
        <f t="shared" si="30"/>
        <v>You</v>
      </c>
      <c r="S113" t="str">
        <f t="shared" si="31"/>
        <v>th</v>
      </c>
      <c r="T113" t="str">
        <f>VLOOKUP(A113,Segment_zkratky!$A$1:$B$9,2,0)</f>
        <v>YO</v>
      </c>
      <c r="U113" t="str">
        <f t="shared" si="32"/>
        <v>menší</v>
      </c>
      <c r="V113" t="str">
        <f t="shared" si="33"/>
        <v>ano</v>
      </c>
      <c r="W113" t="str">
        <f t="shared" si="34"/>
        <v>February</v>
      </c>
    </row>
    <row r="114" spans="1:23" x14ac:dyDescent="0.35">
      <c r="A114" t="s">
        <v>7</v>
      </c>
      <c r="B114">
        <v>2015</v>
      </c>
      <c r="C114">
        <v>3</v>
      </c>
      <c r="D114" s="5">
        <v>914810.76750000298</v>
      </c>
      <c r="E114" s="5">
        <v>1313479.3575000099</v>
      </c>
      <c r="F114" s="67" t="str">
        <f t="shared" si="35"/>
        <v>01.3.2015</v>
      </c>
      <c r="G114" s="67">
        <f t="shared" si="19"/>
        <v>42064</v>
      </c>
      <c r="H114">
        <f t="shared" si="20"/>
        <v>2015</v>
      </c>
      <c r="I114">
        <f t="shared" si="21"/>
        <v>3</v>
      </c>
      <c r="J114">
        <f t="shared" si="22"/>
        <v>1</v>
      </c>
      <c r="K114">
        <f t="shared" si="23"/>
        <v>7</v>
      </c>
      <c r="L114" t="str">
        <f t="shared" si="24"/>
        <v>1</v>
      </c>
      <c r="M114" t="str">
        <f t="shared" si="25"/>
        <v>Sun</v>
      </c>
      <c r="N114" t="str">
        <f t="shared" si="26"/>
        <v>Sunday</v>
      </c>
      <c r="O114" t="str">
        <f t="shared" si="27"/>
        <v>March</v>
      </c>
      <c r="P114" t="str">
        <f t="shared" si="28"/>
        <v>Al</v>
      </c>
      <c r="Q114" t="str">
        <f t="shared" si="29"/>
        <v>AL</v>
      </c>
      <c r="R114" t="str">
        <f t="shared" si="30"/>
        <v>All Seas</v>
      </c>
      <c r="S114" t="str">
        <f t="shared" si="31"/>
        <v xml:space="preserve"> Season</v>
      </c>
      <c r="T114" t="str">
        <f>VLOOKUP(A114,Segment_zkratky!$A$1:$B$9,2,0)</f>
        <v>AS</v>
      </c>
      <c r="U114" t="str">
        <f t="shared" si="32"/>
        <v>větší</v>
      </c>
      <c r="V114" t="str">
        <f t="shared" si="33"/>
        <v>ne</v>
      </c>
      <c r="W114" t="str">
        <f t="shared" si="34"/>
        <v/>
      </c>
    </row>
    <row r="115" spans="1:23" x14ac:dyDescent="0.35">
      <c r="A115" t="s">
        <v>8</v>
      </c>
      <c r="B115">
        <v>2015</v>
      </c>
      <c r="C115">
        <v>3</v>
      </c>
      <c r="D115" s="5">
        <v>7376611.51500009</v>
      </c>
      <c r="E115" s="5">
        <v>8633502.8799999803</v>
      </c>
      <c r="F115" s="67" t="str">
        <f t="shared" si="35"/>
        <v>01.3.2015</v>
      </c>
      <c r="G115" s="67">
        <f t="shared" si="19"/>
        <v>42064</v>
      </c>
      <c r="H115">
        <f t="shared" si="20"/>
        <v>2015</v>
      </c>
      <c r="I115">
        <f t="shared" si="21"/>
        <v>3</v>
      </c>
      <c r="J115">
        <f t="shared" si="22"/>
        <v>1</v>
      </c>
      <c r="K115">
        <f t="shared" si="23"/>
        <v>7</v>
      </c>
      <c r="L115" t="str">
        <f t="shared" si="24"/>
        <v>1</v>
      </c>
      <c r="M115" t="str">
        <f t="shared" si="25"/>
        <v>Sun</v>
      </c>
      <c r="N115" t="str">
        <f t="shared" si="26"/>
        <v>Sunday</v>
      </c>
      <c r="O115" t="str">
        <f t="shared" si="27"/>
        <v>March</v>
      </c>
      <c r="P115" t="str">
        <f t="shared" si="28"/>
        <v>Co</v>
      </c>
      <c r="Q115" t="str">
        <f t="shared" si="29"/>
        <v>CO</v>
      </c>
      <c r="R115" t="str">
        <f t="shared" si="30"/>
        <v>Convenien</v>
      </c>
      <c r="S115" t="str">
        <f t="shared" si="31"/>
        <v>venience</v>
      </c>
      <c r="T115" t="str">
        <f>VLOOKUP(A115,Segment_zkratky!$A$1:$B$9,2,0)</f>
        <v>CO</v>
      </c>
      <c r="U115" t="str">
        <f t="shared" si="32"/>
        <v>větší</v>
      </c>
      <c r="V115" t="str">
        <f t="shared" si="33"/>
        <v>ano</v>
      </c>
      <c r="W115" t="str">
        <f t="shared" si="34"/>
        <v/>
      </c>
    </row>
    <row r="116" spans="1:23" x14ac:dyDescent="0.35">
      <c r="A116" t="s">
        <v>5</v>
      </c>
      <c r="B116">
        <v>2015</v>
      </c>
      <c r="C116">
        <v>3</v>
      </c>
      <c r="D116" s="5">
        <v>4117311.7650000299</v>
      </c>
      <c r="E116" s="5">
        <v>5951656.8275000304</v>
      </c>
      <c r="F116" s="67" t="str">
        <f t="shared" si="35"/>
        <v>01.3.2015</v>
      </c>
      <c r="G116" s="67">
        <f t="shared" si="19"/>
        <v>42064</v>
      </c>
      <c r="H116">
        <f t="shared" si="20"/>
        <v>2015</v>
      </c>
      <c r="I116">
        <f t="shared" si="21"/>
        <v>3</v>
      </c>
      <c r="J116">
        <f t="shared" si="22"/>
        <v>1</v>
      </c>
      <c r="K116">
        <f t="shared" si="23"/>
        <v>7</v>
      </c>
      <c r="L116" t="str">
        <f t="shared" si="24"/>
        <v>1</v>
      </c>
      <c r="M116" t="str">
        <f t="shared" si="25"/>
        <v>Sun</v>
      </c>
      <c r="N116" t="str">
        <f t="shared" si="26"/>
        <v>Sunday</v>
      </c>
      <c r="O116" t="str">
        <f t="shared" si="27"/>
        <v>March</v>
      </c>
      <c r="P116" t="str">
        <f t="shared" si="28"/>
        <v>Ex</v>
      </c>
      <c r="Q116" t="str">
        <f t="shared" si="29"/>
        <v>EX</v>
      </c>
      <c r="R116" t="str">
        <f t="shared" si="30"/>
        <v>Extre</v>
      </c>
      <c r="S116" t="str">
        <f t="shared" si="31"/>
        <v>reme</v>
      </c>
      <c r="T116" t="str">
        <f>VLOOKUP(A116,Segment_zkratky!$A$1:$B$9,2,0)</f>
        <v>EX</v>
      </c>
      <c r="U116" t="str">
        <f t="shared" si="32"/>
        <v>větší</v>
      </c>
      <c r="V116" t="str">
        <f t="shared" si="33"/>
        <v>ano</v>
      </c>
      <c r="W116" t="str">
        <f t="shared" si="34"/>
        <v/>
      </c>
    </row>
    <row r="117" spans="1:23" x14ac:dyDescent="0.35">
      <c r="A117" t="s">
        <v>3</v>
      </c>
      <c r="B117">
        <v>2015</v>
      </c>
      <c r="C117">
        <v>3</v>
      </c>
      <c r="D117" s="5">
        <v>10451906.6399999</v>
      </c>
      <c r="E117" s="5">
        <v>6934736.8899999596</v>
      </c>
      <c r="F117" s="67" t="str">
        <f t="shared" si="35"/>
        <v>01.3.2015</v>
      </c>
      <c r="G117" s="67">
        <f t="shared" si="19"/>
        <v>42064</v>
      </c>
      <c r="H117">
        <f t="shared" si="20"/>
        <v>2015</v>
      </c>
      <c r="I117">
        <f t="shared" si="21"/>
        <v>3</v>
      </c>
      <c r="J117">
        <f t="shared" si="22"/>
        <v>1</v>
      </c>
      <c r="K117">
        <f t="shared" si="23"/>
        <v>7</v>
      </c>
      <c r="L117" t="str">
        <f t="shared" si="24"/>
        <v>1</v>
      </c>
      <c r="M117" t="str">
        <f t="shared" si="25"/>
        <v>Sun</v>
      </c>
      <c r="N117" t="str">
        <f t="shared" si="26"/>
        <v>Sunday</v>
      </c>
      <c r="O117" t="str">
        <f t="shared" si="27"/>
        <v>March</v>
      </c>
      <c r="P117" t="str">
        <f t="shared" si="28"/>
        <v>Mo</v>
      </c>
      <c r="Q117" t="str">
        <f t="shared" si="29"/>
        <v>MO</v>
      </c>
      <c r="R117" t="str">
        <f t="shared" si="30"/>
        <v>Moderati</v>
      </c>
      <c r="S117" t="str">
        <f t="shared" si="31"/>
        <v>eration</v>
      </c>
      <c r="T117" t="str">
        <f>VLOOKUP(A117,Segment_zkratky!$A$1:$B$9,2,0)</f>
        <v>MO</v>
      </c>
      <c r="U117" t="str">
        <f t="shared" si="32"/>
        <v>větší</v>
      </c>
      <c r="V117" t="str">
        <f t="shared" si="33"/>
        <v>ano</v>
      </c>
      <c r="W117" t="str">
        <f t="shared" si="34"/>
        <v/>
      </c>
    </row>
    <row r="118" spans="1:23" x14ac:dyDescent="0.35">
      <c r="A118" t="s">
        <v>6</v>
      </c>
      <c r="B118">
        <v>2015</v>
      </c>
      <c r="C118">
        <v>3</v>
      </c>
      <c r="D118" s="5">
        <v>2408061.4950000499</v>
      </c>
      <c r="E118" s="5">
        <v>4874923.8199999798</v>
      </c>
      <c r="F118" s="67" t="str">
        <f t="shared" si="35"/>
        <v>01.3.2015</v>
      </c>
      <c r="G118" s="67">
        <f t="shared" si="19"/>
        <v>42064</v>
      </c>
      <c r="H118">
        <f t="shared" si="20"/>
        <v>2015</v>
      </c>
      <c r="I118">
        <f t="shared" si="21"/>
        <v>3</v>
      </c>
      <c r="J118">
        <f t="shared" si="22"/>
        <v>1</v>
      </c>
      <c r="K118">
        <f t="shared" si="23"/>
        <v>7</v>
      </c>
      <c r="L118" t="str">
        <f t="shared" si="24"/>
        <v>1</v>
      </c>
      <c r="M118" t="str">
        <f t="shared" si="25"/>
        <v>Sun</v>
      </c>
      <c r="N118" t="str">
        <f t="shared" si="26"/>
        <v>Sunday</v>
      </c>
      <c r="O118" t="str">
        <f t="shared" si="27"/>
        <v>March</v>
      </c>
      <c r="P118" t="str">
        <f t="shared" si="28"/>
        <v>Pr</v>
      </c>
      <c r="Q118" t="str">
        <f t="shared" si="29"/>
        <v>PR</v>
      </c>
      <c r="R118" t="str">
        <f t="shared" si="30"/>
        <v>Productivi</v>
      </c>
      <c r="S118" t="str">
        <f t="shared" si="31"/>
        <v>ductivity</v>
      </c>
      <c r="T118" t="str">
        <f>VLOOKUP(A118,Segment_zkratky!$A$1:$B$9,2,0)</f>
        <v>PR</v>
      </c>
      <c r="U118" t="str">
        <f t="shared" si="32"/>
        <v>větší</v>
      </c>
      <c r="V118" t="str">
        <f t="shared" si="33"/>
        <v>ano</v>
      </c>
      <c r="W118" t="str">
        <f t="shared" si="34"/>
        <v/>
      </c>
    </row>
    <row r="119" spans="1:23" x14ac:dyDescent="0.35">
      <c r="A119" t="s">
        <v>2</v>
      </c>
      <c r="B119">
        <v>2015</v>
      </c>
      <c r="C119">
        <v>3</v>
      </c>
      <c r="D119" s="5">
        <v>398662.63500000001</v>
      </c>
      <c r="E119" s="5">
        <v>430775.67749999999</v>
      </c>
      <c r="F119" s="67" t="str">
        <f t="shared" si="35"/>
        <v>01.3.2015</v>
      </c>
      <c r="G119" s="67">
        <f t="shared" si="19"/>
        <v>42064</v>
      </c>
      <c r="H119">
        <f t="shared" si="20"/>
        <v>2015</v>
      </c>
      <c r="I119">
        <f t="shared" si="21"/>
        <v>3</v>
      </c>
      <c r="J119">
        <f t="shared" si="22"/>
        <v>1</v>
      </c>
      <c r="K119">
        <f t="shared" si="23"/>
        <v>7</v>
      </c>
      <c r="L119" t="str">
        <f t="shared" si="24"/>
        <v>1</v>
      </c>
      <c r="M119" t="str">
        <f t="shared" si="25"/>
        <v>Sun</v>
      </c>
      <c r="N119" t="str">
        <f t="shared" si="26"/>
        <v>Sunday</v>
      </c>
      <c r="O119" t="str">
        <f t="shared" si="27"/>
        <v>March</v>
      </c>
      <c r="P119" t="str">
        <f t="shared" si="28"/>
        <v>Re</v>
      </c>
      <c r="Q119" t="str">
        <f t="shared" si="29"/>
        <v>RE</v>
      </c>
      <c r="R119" t="str">
        <f t="shared" si="30"/>
        <v>Regul</v>
      </c>
      <c r="S119" t="str">
        <f t="shared" si="31"/>
        <v>ular</v>
      </c>
      <c r="T119" t="str">
        <f>VLOOKUP(A119,Segment_zkratky!$A$1:$B$9,2,0)</f>
        <v>RE</v>
      </c>
      <c r="U119" t="str">
        <f t="shared" si="32"/>
        <v>menší</v>
      </c>
      <c r="V119" t="str">
        <f t="shared" si="33"/>
        <v>ano</v>
      </c>
      <c r="W119" t="str">
        <f t="shared" si="34"/>
        <v/>
      </c>
    </row>
    <row r="120" spans="1:23" x14ac:dyDescent="0.35">
      <c r="A120" t="s">
        <v>4</v>
      </c>
      <c r="B120">
        <v>2015</v>
      </c>
      <c r="C120">
        <v>3</v>
      </c>
      <c r="D120" s="5">
        <v>909422.90250000695</v>
      </c>
      <c r="E120" s="5">
        <v>1513186.1975</v>
      </c>
      <c r="F120" s="67" t="str">
        <f t="shared" si="35"/>
        <v>01.3.2015</v>
      </c>
      <c r="G120" s="67">
        <f t="shared" si="19"/>
        <v>42064</v>
      </c>
      <c r="H120">
        <f t="shared" si="20"/>
        <v>2015</v>
      </c>
      <c r="I120">
        <f t="shared" si="21"/>
        <v>3</v>
      </c>
      <c r="J120">
        <f t="shared" si="22"/>
        <v>1</v>
      </c>
      <c r="K120">
        <f t="shared" si="23"/>
        <v>7</v>
      </c>
      <c r="L120" t="str">
        <f t="shared" si="24"/>
        <v>1</v>
      </c>
      <c r="M120" t="str">
        <f t="shared" si="25"/>
        <v>Sun</v>
      </c>
      <c r="N120" t="str">
        <f t="shared" si="26"/>
        <v>Sunday</v>
      </c>
      <c r="O120" t="str">
        <f t="shared" si="27"/>
        <v>March</v>
      </c>
      <c r="P120" t="str">
        <f t="shared" si="28"/>
        <v>Se</v>
      </c>
      <c r="Q120" t="str">
        <f t="shared" si="29"/>
        <v>SE</v>
      </c>
      <c r="R120" t="str">
        <f t="shared" si="30"/>
        <v>Sele</v>
      </c>
      <c r="S120" t="str">
        <f t="shared" si="31"/>
        <v>ect</v>
      </c>
      <c r="T120" t="str">
        <f>VLOOKUP(A120,Segment_zkratky!$A$1:$B$9,2,0)</f>
        <v>SE</v>
      </c>
      <c r="U120" t="str">
        <f t="shared" si="32"/>
        <v>větší</v>
      </c>
      <c r="V120" t="str">
        <f t="shared" si="33"/>
        <v>ne</v>
      </c>
      <c r="W120" t="str">
        <f t="shared" si="34"/>
        <v/>
      </c>
    </row>
    <row r="121" spans="1:23" x14ac:dyDescent="0.35">
      <c r="A121" t="s">
        <v>9</v>
      </c>
      <c r="B121">
        <v>2015</v>
      </c>
      <c r="C121">
        <v>3</v>
      </c>
      <c r="D121" s="5">
        <v>361621.88999999902</v>
      </c>
      <c r="E121" s="5">
        <v>690395.14000000095</v>
      </c>
      <c r="F121" s="67" t="str">
        <f t="shared" si="35"/>
        <v>01.3.2015</v>
      </c>
      <c r="G121" s="67">
        <f t="shared" si="19"/>
        <v>42064</v>
      </c>
      <c r="H121">
        <f t="shared" si="20"/>
        <v>2015</v>
      </c>
      <c r="I121">
        <f t="shared" si="21"/>
        <v>3</v>
      </c>
      <c r="J121">
        <f t="shared" si="22"/>
        <v>1</v>
      </c>
      <c r="K121">
        <f t="shared" si="23"/>
        <v>7</v>
      </c>
      <c r="L121" t="str">
        <f t="shared" si="24"/>
        <v>1</v>
      </c>
      <c r="M121" t="str">
        <f t="shared" si="25"/>
        <v>Sun</v>
      </c>
      <c r="N121" t="str">
        <f t="shared" si="26"/>
        <v>Sunday</v>
      </c>
      <c r="O121" t="str">
        <f t="shared" si="27"/>
        <v>March</v>
      </c>
      <c r="P121" t="str">
        <f t="shared" si="28"/>
        <v>Yo</v>
      </c>
      <c r="Q121" t="str">
        <f t="shared" si="29"/>
        <v>YO</v>
      </c>
      <c r="R121" t="str">
        <f t="shared" si="30"/>
        <v>You</v>
      </c>
      <c r="S121" t="str">
        <f t="shared" si="31"/>
        <v>th</v>
      </c>
      <c r="T121" t="str">
        <f>VLOOKUP(A121,Segment_zkratky!$A$1:$B$9,2,0)</f>
        <v>YO</v>
      </c>
      <c r="U121" t="str">
        <f t="shared" si="32"/>
        <v>menší</v>
      </c>
      <c r="V121" t="str">
        <f t="shared" si="33"/>
        <v>ano</v>
      </c>
      <c r="W121" t="str">
        <f t="shared" si="34"/>
        <v/>
      </c>
    </row>
    <row r="122" spans="1:23" x14ac:dyDescent="0.35">
      <c r="A122" t="s">
        <v>7</v>
      </c>
      <c r="B122">
        <v>2015</v>
      </c>
      <c r="C122">
        <v>4</v>
      </c>
      <c r="D122" s="5">
        <v>881338.92000000097</v>
      </c>
      <c r="E122" s="5">
        <v>1290567.40750001</v>
      </c>
      <c r="F122" s="67" t="str">
        <f t="shared" si="35"/>
        <v>01.4.2015</v>
      </c>
      <c r="G122" s="67">
        <f t="shared" si="19"/>
        <v>42095</v>
      </c>
      <c r="H122">
        <f t="shared" si="20"/>
        <v>2015</v>
      </c>
      <c r="I122">
        <f t="shared" si="21"/>
        <v>4</v>
      </c>
      <c r="J122">
        <f t="shared" si="22"/>
        <v>1</v>
      </c>
      <c r="K122">
        <f t="shared" si="23"/>
        <v>3</v>
      </c>
      <c r="L122" t="str">
        <f t="shared" si="24"/>
        <v>1</v>
      </c>
      <c r="M122" t="str">
        <f t="shared" si="25"/>
        <v>Wed</v>
      </c>
      <c r="N122" t="str">
        <f t="shared" si="26"/>
        <v>Wednesday</v>
      </c>
      <c r="O122" t="str">
        <f t="shared" si="27"/>
        <v>April</v>
      </c>
      <c r="P122" t="str">
        <f t="shared" si="28"/>
        <v>Al</v>
      </c>
      <c r="Q122" t="str">
        <f t="shared" si="29"/>
        <v>AL</v>
      </c>
      <c r="R122" t="str">
        <f t="shared" si="30"/>
        <v>All Seas</v>
      </c>
      <c r="S122" t="str">
        <f t="shared" si="31"/>
        <v xml:space="preserve"> Season</v>
      </c>
      <c r="T122" t="str">
        <f>VLOOKUP(A122,Segment_zkratky!$A$1:$B$9,2,0)</f>
        <v>AS</v>
      </c>
      <c r="U122" t="str">
        <f t="shared" si="32"/>
        <v>větší</v>
      </c>
      <c r="V122" t="str">
        <f t="shared" si="33"/>
        <v>ne</v>
      </c>
      <c r="W122" t="str">
        <f t="shared" si="34"/>
        <v/>
      </c>
    </row>
    <row r="123" spans="1:23" x14ac:dyDescent="0.35">
      <c r="A123" t="s">
        <v>8</v>
      </c>
      <c r="B123">
        <v>2015</v>
      </c>
      <c r="C123">
        <v>4</v>
      </c>
      <c r="D123" s="5">
        <v>8064411.2325001098</v>
      </c>
      <c r="E123" s="5">
        <v>9411975.7699999604</v>
      </c>
      <c r="F123" s="67" t="str">
        <f t="shared" si="35"/>
        <v>01.4.2015</v>
      </c>
      <c r="G123" s="67">
        <f t="shared" si="19"/>
        <v>42095</v>
      </c>
      <c r="H123">
        <f t="shared" si="20"/>
        <v>2015</v>
      </c>
      <c r="I123">
        <f t="shared" si="21"/>
        <v>4</v>
      </c>
      <c r="J123">
        <f t="shared" si="22"/>
        <v>1</v>
      </c>
      <c r="K123">
        <f t="shared" si="23"/>
        <v>3</v>
      </c>
      <c r="L123" t="str">
        <f t="shared" si="24"/>
        <v>1</v>
      </c>
      <c r="M123" t="str">
        <f t="shared" si="25"/>
        <v>Wed</v>
      </c>
      <c r="N123" t="str">
        <f t="shared" si="26"/>
        <v>Wednesday</v>
      </c>
      <c r="O123" t="str">
        <f t="shared" si="27"/>
        <v>April</v>
      </c>
      <c r="P123" t="str">
        <f t="shared" si="28"/>
        <v>Co</v>
      </c>
      <c r="Q123" t="str">
        <f t="shared" si="29"/>
        <v>CO</v>
      </c>
      <c r="R123" t="str">
        <f t="shared" si="30"/>
        <v>Convenien</v>
      </c>
      <c r="S123" t="str">
        <f t="shared" si="31"/>
        <v>venience</v>
      </c>
      <c r="T123" t="str">
        <f>VLOOKUP(A123,Segment_zkratky!$A$1:$B$9,2,0)</f>
        <v>CO</v>
      </c>
      <c r="U123" t="str">
        <f t="shared" si="32"/>
        <v>větší</v>
      </c>
      <c r="V123" t="str">
        <f t="shared" si="33"/>
        <v>ano</v>
      </c>
      <c r="W123" t="str">
        <f t="shared" si="34"/>
        <v/>
      </c>
    </row>
    <row r="124" spans="1:23" x14ac:dyDescent="0.35">
      <c r="A124" t="s">
        <v>5</v>
      </c>
      <c r="B124">
        <v>2015</v>
      </c>
      <c r="C124">
        <v>4</v>
      </c>
      <c r="D124" s="5">
        <v>4029112.97250003</v>
      </c>
      <c r="E124" s="5">
        <v>5602446.4950000299</v>
      </c>
      <c r="F124" s="67" t="str">
        <f t="shared" si="35"/>
        <v>01.4.2015</v>
      </c>
      <c r="G124" s="67">
        <f t="shared" si="19"/>
        <v>42095</v>
      </c>
      <c r="H124">
        <f t="shared" si="20"/>
        <v>2015</v>
      </c>
      <c r="I124">
        <f t="shared" si="21"/>
        <v>4</v>
      </c>
      <c r="J124">
        <f t="shared" si="22"/>
        <v>1</v>
      </c>
      <c r="K124">
        <f t="shared" si="23"/>
        <v>3</v>
      </c>
      <c r="L124" t="str">
        <f t="shared" si="24"/>
        <v>1</v>
      </c>
      <c r="M124" t="str">
        <f t="shared" si="25"/>
        <v>Wed</v>
      </c>
      <c r="N124" t="str">
        <f t="shared" si="26"/>
        <v>Wednesday</v>
      </c>
      <c r="O124" t="str">
        <f t="shared" si="27"/>
        <v>April</v>
      </c>
      <c r="P124" t="str">
        <f t="shared" si="28"/>
        <v>Ex</v>
      </c>
      <c r="Q124" t="str">
        <f t="shared" si="29"/>
        <v>EX</v>
      </c>
      <c r="R124" t="str">
        <f t="shared" si="30"/>
        <v>Extre</v>
      </c>
      <c r="S124" t="str">
        <f t="shared" si="31"/>
        <v>reme</v>
      </c>
      <c r="T124" t="str">
        <f>VLOOKUP(A124,Segment_zkratky!$A$1:$B$9,2,0)</f>
        <v>EX</v>
      </c>
      <c r="U124" t="str">
        <f t="shared" si="32"/>
        <v>větší</v>
      </c>
      <c r="V124" t="str">
        <f t="shared" si="33"/>
        <v>ano</v>
      </c>
      <c r="W124" t="str">
        <f t="shared" si="34"/>
        <v/>
      </c>
    </row>
    <row r="125" spans="1:23" x14ac:dyDescent="0.35">
      <c r="A125" t="s">
        <v>3</v>
      </c>
      <c r="B125">
        <v>2015</v>
      </c>
      <c r="C125">
        <v>4</v>
      </c>
      <c r="D125" s="5">
        <v>11301516.9749998</v>
      </c>
      <c r="E125" s="5">
        <v>7703881.2574999398</v>
      </c>
      <c r="F125" s="67" t="str">
        <f t="shared" si="35"/>
        <v>01.4.2015</v>
      </c>
      <c r="G125" s="67">
        <f t="shared" si="19"/>
        <v>42095</v>
      </c>
      <c r="H125">
        <f t="shared" si="20"/>
        <v>2015</v>
      </c>
      <c r="I125">
        <f t="shared" si="21"/>
        <v>4</v>
      </c>
      <c r="J125">
        <f t="shared" si="22"/>
        <v>1</v>
      </c>
      <c r="K125">
        <f t="shared" si="23"/>
        <v>3</v>
      </c>
      <c r="L125" t="str">
        <f t="shared" si="24"/>
        <v>1</v>
      </c>
      <c r="M125" t="str">
        <f t="shared" si="25"/>
        <v>Wed</v>
      </c>
      <c r="N125" t="str">
        <f t="shared" si="26"/>
        <v>Wednesday</v>
      </c>
      <c r="O125" t="str">
        <f t="shared" si="27"/>
        <v>April</v>
      </c>
      <c r="P125" t="str">
        <f t="shared" si="28"/>
        <v>Mo</v>
      </c>
      <c r="Q125" t="str">
        <f t="shared" si="29"/>
        <v>MO</v>
      </c>
      <c r="R125" t="str">
        <f t="shared" si="30"/>
        <v>Moderati</v>
      </c>
      <c r="S125" t="str">
        <f t="shared" si="31"/>
        <v>eration</v>
      </c>
      <c r="T125" t="str">
        <f>VLOOKUP(A125,Segment_zkratky!$A$1:$B$9,2,0)</f>
        <v>MO</v>
      </c>
      <c r="U125" t="str">
        <f t="shared" si="32"/>
        <v>větší</v>
      </c>
      <c r="V125" t="str">
        <f t="shared" si="33"/>
        <v>ano</v>
      </c>
      <c r="W125" t="str">
        <f t="shared" si="34"/>
        <v/>
      </c>
    </row>
    <row r="126" spans="1:23" x14ac:dyDescent="0.35">
      <c r="A126" t="s">
        <v>6</v>
      </c>
      <c r="B126">
        <v>2015</v>
      </c>
      <c r="C126">
        <v>4</v>
      </c>
      <c r="D126" s="5">
        <v>2351945.8200000501</v>
      </c>
      <c r="E126" s="5">
        <v>5068005.71749999</v>
      </c>
      <c r="F126" s="67" t="str">
        <f t="shared" si="35"/>
        <v>01.4.2015</v>
      </c>
      <c r="G126" s="67">
        <f t="shared" si="19"/>
        <v>42095</v>
      </c>
      <c r="H126">
        <f t="shared" si="20"/>
        <v>2015</v>
      </c>
      <c r="I126">
        <f t="shared" si="21"/>
        <v>4</v>
      </c>
      <c r="J126">
        <f t="shared" si="22"/>
        <v>1</v>
      </c>
      <c r="K126">
        <f t="shared" si="23"/>
        <v>3</v>
      </c>
      <c r="L126" t="str">
        <f t="shared" si="24"/>
        <v>1</v>
      </c>
      <c r="M126" t="str">
        <f t="shared" si="25"/>
        <v>Wed</v>
      </c>
      <c r="N126" t="str">
        <f t="shared" si="26"/>
        <v>Wednesday</v>
      </c>
      <c r="O126" t="str">
        <f t="shared" si="27"/>
        <v>April</v>
      </c>
      <c r="P126" t="str">
        <f t="shared" si="28"/>
        <v>Pr</v>
      </c>
      <c r="Q126" t="str">
        <f t="shared" si="29"/>
        <v>PR</v>
      </c>
      <c r="R126" t="str">
        <f t="shared" si="30"/>
        <v>Productivi</v>
      </c>
      <c r="S126" t="str">
        <f t="shared" si="31"/>
        <v>ductivity</v>
      </c>
      <c r="T126" t="str">
        <f>VLOOKUP(A126,Segment_zkratky!$A$1:$B$9,2,0)</f>
        <v>PR</v>
      </c>
      <c r="U126" t="str">
        <f t="shared" si="32"/>
        <v>větší</v>
      </c>
      <c r="V126" t="str">
        <f t="shared" si="33"/>
        <v>ano</v>
      </c>
      <c r="W126" t="str">
        <f t="shared" si="34"/>
        <v/>
      </c>
    </row>
    <row r="127" spans="1:23" x14ac:dyDescent="0.35">
      <c r="A127" t="s">
        <v>2</v>
      </c>
      <c r="B127">
        <v>2015</v>
      </c>
      <c r="C127">
        <v>4</v>
      </c>
      <c r="D127" s="5">
        <v>415990.62749999901</v>
      </c>
      <c r="E127" s="5">
        <v>443059.67416666698</v>
      </c>
      <c r="F127" s="67" t="str">
        <f t="shared" si="35"/>
        <v>01.4.2015</v>
      </c>
      <c r="G127" s="67">
        <f t="shared" si="19"/>
        <v>42095</v>
      </c>
      <c r="H127">
        <f t="shared" si="20"/>
        <v>2015</v>
      </c>
      <c r="I127">
        <f t="shared" si="21"/>
        <v>4</v>
      </c>
      <c r="J127">
        <f t="shared" si="22"/>
        <v>1</v>
      </c>
      <c r="K127">
        <f t="shared" si="23"/>
        <v>3</v>
      </c>
      <c r="L127" t="str">
        <f t="shared" si="24"/>
        <v>1</v>
      </c>
      <c r="M127" t="str">
        <f t="shared" si="25"/>
        <v>Wed</v>
      </c>
      <c r="N127" t="str">
        <f t="shared" si="26"/>
        <v>Wednesday</v>
      </c>
      <c r="O127" t="str">
        <f t="shared" si="27"/>
        <v>April</v>
      </c>
      <c r="P127" t="str">
        <f t="shared" si="28"/>
        <v>Re</v>
      </c>
      <c r="Q127" t="str">
        <f t="shared" si="29"/>
        <v>RE</v>
      </c>
      <c r="R127" t="str">
        <f t="shared" si="30"/>
        <v>Regul</v>
      </c>
      <c r="S127" t="str">
        <f t="shared" si="31"/>
        <v>ular</v>
      </c>
      <c r="T127" t="str">
        <f>VLOOKUP(A127,Segment_zkratky!$A$1:$B$9,2,0)</f>
        <v>RE</v>
      </c>
      <c r="U127" t="str">
        <f t="shared" si="32"/>
        <v>menší</v>
      </c>
      <c r="V127" t="str">
        <f t="shared" si="33"/>
        <v>ano</v>
      </c>
      <c r="W127" t="str">
        <f t="shared" si="34"/>
        <v/>
      </c>
    </row>
    <row r="128" spans="1:23" x14ac:dyDescent="0.35">
      <c r="A128" t="s">
        <v>4</v>
      </c>
      <c r="B128">
        <v>2015</v>
      </c>
      <c r="C128">
        <v>4</v>
      </c>
      <c r="D128" s="5">
        <v>798428.50500000501</v>
      </c>
      <c r="E128" s="5">
        <v>1355535.8725000001</v>
      </c>
      <c r="F128" s="67" t="str">
        <f t="shared" si="35"/>
        <v>01.4.2015</v>
      </c>
      <c r="G128" s="67">
        <f t="shared" si="19"/>
        <v>42095</v>
      </c>
      <c r="H128">
        <f t="shared" si="20"/>
        <v>2015</v>
      </c>
      <c r="I128">
        <f t="shared" si="21"/>
        <v>4</v>
      </c>
      <c r="J128">
        <f t="shared" si="22"/>
        <v>1</v>
      </c>
      <c r="K128">
        <f t="shared" si="23"/>
        <v>3</v>
      </c>
      <c r="L128" t="str">
        <f t="shared" si="24"/>
        <v>1</v>
      </c>
      <c r="M128" t="str">
        <f t="shared" si="25"/>
        <v>Wed</v>
      </c>
      <c r="N128" t="str">
        <f t="shared" si="26"/>
        <v>Wednesday</v>
      </c>
      <c r="O128" t="str">
        <f t="shared" si="27"/>
        <v>April</v>
      </c>
      <c r="P128" t="str">
        <f t="shared" si="28"/>
        <v>Se</v>
      </c>
      <c r="Q128" t="str">
        <f t="shared" si="29"/>
        <v>SE</v>
      </c>
      <c r="R128" t="str">
        <f t="shared" si="30"/>
        <v>Sele</v>
      </c>
      <c r="S128" t="str">
        <f t="shared" si="31"/>
        <v>ect</v>
      </c>
      <c r="T128" t="str">
        <f>VLOOKUP(A128,Segment_zkratky!$A$1:$B$9,2,0)</f>
        <v>SE</v>
      </c>
      <c r="U128" t="str">
        <f t="shared" si="32"/>
        <v>větší</v>
      </c>
      <c r="V128" t="str">
        <f t="shared" si="33"/>
        <v>ne</v>
      </c>
      <c r="W128" t="str">
        <f t="shared" si="34"/>
        <v/>
      </c>
    </row>
    <row r="129" spans="1:23" x14ac:dyDescent="0.35">
      <c r="A129" t="s">
        <v>9</v>
      </c>
      <c r="B129">
        <v>2015</v>
      </c>
      <c r="C129">
        <v>4</v>
      </c>
      <c r="D129" s="5">
        <v>496181.69999999698</v>
      </c>
      <c r="E129" s="5">
        <v>922325.025000002</v>
      </c>
      <c r="F129" s="67" t="str">
        <f t="shared" si="35"/>
        <v>01.4.2015</v>
      </c>
      <c r="G129" s="67">
        <f t="shared" si="19"/>
        <v>42095</v>
      </c>
      <c r="H129">
        <f t="shared" si="20"/>
        <v>2015</v>
      </c>
      <c r="I129">
        <f t="shared" si="21"/>
        <v>4</v>
      </c>
      <c r="J129">
        <f t="shared" si="22"/>
        <v>1</v>
      </c>
      <c r="K129">
        <f t="shared" si="23"/>
        <v>3</v>
      </c>
      <c r="L129" t="str">
        <f t="shared" si="24"/>
        <v>1</v>
      </c>
      <c r="M129" t="str">
        <f t="shared" si="25"/>
        <v>Wed</v>
      </c>
      <c r="N129" t="str">
        <f t="shared" si="26"/>
        <v>Wednesday</v>
      </c>
      <c r="O129" t="str">
        <f t="shared" si="27"/>
        <v>April</v>
      </c>
      <c r="P129" t="str">
        <f t="shared" si="28"/>
        <v>Yo</v>
      </c>
      <c r="Q129" t="str">
        <f t="shared" si="29"/>
        <v>YO</v>
      </c>
      <c r="R129" t="str">
        <f t="shared" si="30"/>
        <v>You</v>
      </c>
      <c r="S129" t="str">
        <f t="shared" si="31"/>
        <v>th</v>
      </c>
      <c r="T129" t="str">
        <f>VLOOKUP(A129,Segment_zkratky!$A$1:$B$9,2,0)</f>
        <v>YO</v>
      </c>
      <c r="U129" t="str">
        <f t="shared" si="32"/>
        <v>menší</v>
      </c>
      <c r="V129" t="str">
        <f t="shared" si="33"/>
        <v>ano</v>
      </c>
      <c r="W129" t="str">
        <f t="shared" si="34"/>
        <v/>
      </c>
    </row>
    <row r="130" spans="1:23" x14ac:dyDescent="0.35">
      <c r="A130" t="s">
        <v>7</v>
      </c>
      <c r="B130">
        <v>2015</v>
      </c>
      <c r="C130">
        <v>5</v>
      </c>
      <c r="D130" s="5">
        <v>805058.83499999903</v>
      </c>
      <c r="E130" s="5">
        <v>1111772.54</v>
      </c>
      <c r="F130" s="67" t="str">
        <f t="shared" ref="F130:F145" si="36">_xlfn.CONCAT("01.",C130,".",B130)</f>
        <v>01.5.2015</v>
      </c>
      <c r="G130" s="67">
        <f t="shared" si="19"/>
        <v>42125</v>
      </c>
      <c r="H130">
        <f t="shared" si="20"/>
        <v>2015</v>
      </c>
      <c r="I130">
        <f t="shared" si="21"/>
        <v>5</v>
      </c>
      <c r="J130">
        <f t="shared" si="22"/>
        <v>1</v>
      </c>
      <c r="K130">
        <f t="shared" si="23"/>
        <v>5</v>
      </c>
      <c r="L130" t="str">
        <f t="shared" si="24"/>
        <v>1</v>
      </c>
      <c r="M130" t="str">
        <f t="shared" si="25"/>
        <v>Fri</v>
      </c>
      <c r="N130" t="str">
        <f t="shared" si="26"/>
        <v>Friday</v>
      </c>
      <c r="O130" t="str">
        <f t="shared" si="27"/>
        <v>May</v>
      </c>
      <c r="P130" t="str">
        <f t="shared" si="28"/>
        <v>Al</v>
      </c>
      <c r="Q130" t="str">
        <f t="shared" si="29"/>
        <v>AL</v>
      </c>
      <c r="R130" t="str">
        <f t="shared" si="30"/>
        <v>All Seas</v>
      </c>
      <c r="S130" t="str">
        <f t="shared" si="31"/>
        <v xml:space="preserve"> Season</v>
      </c>
      <c r="T130" t="str">
        <f>VLOOKUP(A130,Segment_zkratky!$A$1:$B$9,2,0)</f>
        <v>AS</v>
      </c>
      <c r="U130" t="str">
        <f t="shared" si="32"/>
        <v>větší</v>
      </c>
      <c r="V130" t="str">
        <f t="shared" si="33"/>
        <v>ne</v>
      </c>
      <c r="W130" t="str">
        <f t="shared" si="34"/>
        <v/>
      </c>
    </row>
    <row r="131" spans="1:23" x14ac:dyDescent="0.35">
      <c r="A131" t="s">
        <v>8</v>
      </c>
      <c r="B131">
        <v>2015</v>
      </c>
      <c r="C131">
        <v>5</v>
      </c>
      <c r="D131" s="5">
        <v>6832454.0025000796</v>
      </c>
      <c r="E131" s="5">
        <v>7958222.3458333202</v>
      </c>
      <c r="F131" s="67" t="str">
        <f t="shared" si="36"/>
        <v>01.5.2015</v>
      </c>
      <c r="G131" s="67">
        <f t="shared" ref="G131:G145" si="37">DATE(B131,C131,"01")</f>
        <v>42125</v>
      </c>
      <c r="H131">
        <f t="shared" ref="H131:H145" si="38">YEAR(F131)</f>
        <v>2015</v>
      </c>
      <c r="I131">
        <f t="shared" ref="I131:I145" si="39">MONTH(F131)</f>
        <v>5</v>
      </c>
      <c r="J131">
        <f t="shared" ref="J131:J145" si="40">DAY(F131)</f>
        <v>1</v>
      </c>
      <c r="K131">
        <f t="shared" ref="K131:K145" si="41">WEEKDAY(F131,2)</f>
        <v>5</v>
      </c>
      <c r="L131" t="str">
        <f t="shared" ref="L131:L145" si="42">TEXT($G131,"d")</f>
        <v>1</v>
      </c>
      <c r="M131" t="str">
        <f t="shared" ref="M131:M145" si="43">TEXT($G131,"ddd")</f>
        <v>Fri</v>
      </c>
      <c r="N131" t="str">
        <f t="shared" ref="N131:N145" si="44">TEXT($G131,"dddd")</f>
        <v>Friday</v>
      </c>
      <c r="O131" t="str">
        <f t="shared" ref="O131:O145" si="45">TEXT($G131,"mmmm")</f>
        <v>May</v>
      </c>
      <c r="P131" t="str">
        <f t="shared" ref="P131:P145" si="46">LEFT(A131,2)</f>
        <v>Co</v>
      </c>
      <c r="Q131" t="str">
        <f t="shared" ref="Q131:Q145" si="47">UPPER(P131)</f>
        <v>CO</v>
      </c>
      <c r="R131" t="str">
        <f t="shared" ref="R131:R145" si="48">LEFT(A131,LEN(A131)-2)</f>
        <v>Convenien</v>
      </c>
      <c r="S131" t="str">
        <f t="shared" ref="S131:S145" si="49">RIGHT(A131,LEN(A131)-3)</f>
        <v>venience</v>
      </c>
      <c r="T131" t="str">
        <f>VLOOKUP(A131,Segment_zkratky!$A$1:$B$9,2,0)</f>
        <v>CO</v>
      </c>
      <c r="U131" t="str">
        <f t="shared" ref="U131:U145" si="50">IF(E131&gt;1000000,"větší","menší")</f>
        <v>větší</v>
      </c>
      <c r="V131" t="str">
        <f t="shared" ref="V131:V145" si="51">IF(AND(E131&gt;1000000,E131&lt;2000000),"ne","ano")</f>
        <v>ano</v>
      </c>
      <c r="W131" t="str">
        <f t="shared" ref="W131:W145" si="52">IFERROR(_xlfn.IFS(I131=1,"January",I131=2,"February",I131=2,"March"),"")</f>
        <v/>
      </c>
    </row>
    <row r="132" spans="1:23" x14ac:dyDescent="0.35">
      <c r="A132" t="s">
        <v>5</v>
      </c>
      <c r="B132">
        <v>2015</v>
      </c>
      <c r="C132">
        <v>5</v>
      </c>
      <c r="D132" s="5">
        <v>3445644.4050000198</v>
      </c>
      <c r="E132" s="5">
        <v>4219922.4000000199</v>
      </c>
      <c r="F132" s="67" t="str">
        <f t="shared" si="36"/>
        <v>01.5.2015</v>
      </c>
      <c r="G132" s="67">
        <f t="shared" si="37"/>
        <v>42125</v>
      </c>
      <c r="H132">
        <f t="shared" si="38"/>
        <v>2015</v>
      </c>
      <c r="I132">
        <f t="shared" si="39"/>
        <v>5</v>
      </c>
      <c r="J132">
        <f t="shared" si="40"/>
        <v>1</v>
      </c>
      <c r="K132">
        <f t="shared" si="41"/>
        <v>5</v>
      </c>
      <c r="L132" t="str">
        <f t="shared" si="42"/>
        <v>1</v>
      </c>
      <c r="M132" t="str">
        <f t="shared" si="43"/>
        <v>Fri</v>
      </c>
      <c r="N132" t="str">
        <f t="shared" si="44"/>
        <v>Friday</v>
      </c>
      <c r="O132" t="str">
        <f t="shared" si="45"/>
        <v>May</v>
      </c>
      <c r="P132" t="str">
        <f t="shared" si="46"/>
        <v>Ex</v>
      </c>
      <c r="Q132" t="str">
        <f t="shared" si="47"/>
        <v>EX</v>
      </c>
      <c r="R132" t="str">
        <f t="shared" si="48"/>
        <v>Extre</v>
      </c>
      <c r="S132" t="str">
        <f t="shared" si="49"/>
        <v>reme</v>
      </c>
      <c r="T132" t="str">
        <f>VLOOKUP(A132,Segment_zkratky!$A$1:$B$9,2,0)</f>
        <v>EX</v>
      </c>
      <c r="U132" t="str">
        <f t="shared" si="50"/>
        <v>větší</v>
      </c>
      <c r="V132" t="str">
        <f t="shared" si="51"/>
        <v>ano</v>
      </c>
      <c r="W132" t="str">
        <f t="shared" si="52"/>
        <v/>
      </c>
    </row>
    <row r="133" spans="1:23" x14ac:dyDescent="0.35">
      <c r="A133" t="s">
        <v>3</v>
      </c>
      <c r="B133">
        <v>2015</v>
      </c>
      <c r="C133">
        <v>5</v>
      </c>
      <c r="D133" s="5">
        <v>10412961.3524998</v>
      </c>
      <c r="E133" s="5">
        <v>7000057.5699999696</v>
      </c>
      <c r="F133" s="67" t="str">
        <f t="shared" si="36"/>
        <v>01.5.2015</v>
      </c>
      <c r="G133" s="67">
        <f t="shared" si="37"/>
        <v>42125</v>
      </c>
      <c r="H133">
        <f t="shared" si="38"/>
        <v>2015</v>
      </c>
      <c r="I133">
        <f t="shared" si="39"/>
        <v>5</v>
      </c>
      <c r="J133">
        <f t="shared" si="40"/>
        <v>1</v>
      </c>
      <c r="K133">
        <f t="shared" si="41"/>
        <v>5</v>
      </c>
      <c r="L133" t="str">
        <f t="shared" si="42"/>
        <v>1</v>
      </c>
      <c r="M133" t="str">
        <f t="shared" si="43"/>
        <v>Fri</v>
      </c>
      <c r="N133" t="str">
        <f t="shared" si="44"/>
        <v>Friday</v>
      </c>
      <c r="O133" t="str">
        <f t="shared" si="45"/>
        <v>May</v>
      </c>
      <c r="P133" t="str">
        <f t="shared" si="46"/>
        <v>Mo</v>
      </c>
      <c r="Q133" t="str">
        <f t="shared" si="47"/>
        <v>MO</v>
      </c>
      <c r="R133" t="str">
        <f t="shared" si="48"/>
        <v>Moderati</v>
      </c>
      <c r="S133" t="str">
        <f t="shared" si="49"/>
        <v>eration</v>
      </c>
      <c r="T133" t="str">
        <f>VLOOKUP(A133,Segment_zkratky!$A$1:$B$9,2,0)</f>
        <v>MO</v>
      </c>
      <c r="U133" t="str">
        <f t="shared" si="50"/>
        <v>větší</v>
      </c>
      <c r="V133" t="str">
        <f t="shared" si="51"/>
        <v>ano</v>
      </c>
      <c r="W133" t="str">
        <f t="shared" si="52"/>
        <v/>
      </c>
    </row>
    <row r="134" spans="1:23" x14ac:dyDescent="0.35">
      <c r="A134" t="s">
        <v>6</v>
      </c>
      <c r="B134">
        <v>2015</v>
      </c>
      <c r="C134">
        <v>5</v>
      </c>
      <c r="D134" s="5">
        <v>1991128.7550000299</v>
      </c>
      <c r="E134" s="5">
        <v>4062398.75999999</v>
      </c>
      <c r="F134" s="67" t="str">
        <f t="shared" si="36"/>
        <v>01.5.2015</v>
      </c>
      <c r="G134" s="67">
        <f t="shared" si="37"/>
        <v>42125</v>
      </c>
      <c r="H134">
        <f t="shared" si="38"/>
        <v>2015</v>
      </c>
      <c r="I134">
        <f t="shared" si="39"/>
        <v>5</v>
      </c>
      <c r="J134">
        <f t="shared" si="40"/>
        <v>1</v>
      </c>
      <c r="K134">
        <f t="shared" si="41"/>
        <v>5</v>
      </c>
      <c r="L134" t="str">
        <f t="shared" si="42"/>
        <v>1</v>
      </c>
      <c r="M134" t="str">
        <f t="shared" si="43"/>
        <v>Fri</v>
      </c>
      <c r="N134" t="str">
        <f t="shared" si="44"/>
        <v>Friday</v>
      </c>
      <c r="O134" t="str">
        <f t="shared" si="45"/>
        <v>May</v>
      </c>
      <c r="P134" t="str">
        <f t="shared" si="46"/>
        <v>Pr</v>
      </c>
      <c r="Q134" t="str">
        <f t="shared" si="47"/>
        <v>PR</v>
      </c>
      <c r="R134" t="str">
        <f t="shared" si="48"/>
        <v>Productivi</v>
      </c>
      <c r="S134" t="str">
        <f t="shared" si="49"/>
        <v>ductivity</v>
      </c>
      <c r="T134" t="str">
        <f>VLOOKUP(A134,Segment_zkratky!$A$1:$B$9,2,0)</f>
        <v>PR</v>
      </c>
      <c r="U134" t="str">
        <f t="shared" si="50"/>
        <v>větší</v>
      </c>
      <c r="V134" t="str">
        <f t="shared" si="51"/>
        <v>ano</v>
      </c>
      <c r="W134" t="str">
        <f t="shared" si="52"/>
        <v/>
      </c>
    </row>
    <row r="135" spans="1:23" x14ac:dyDescent="0.35">
      <c r="A135" t="s">
        <v>2</v>
      </c>
      <c r="B135">
        <v>2015</v>
      </c>
      <c r="C135">
        <v>5</v>
      </c>
      <c r="D135" s="5">
        <v>360493.40249999898</v>
      </c>
      <c r="E135" s="5">
        <v>385062.73249999998</v>
      </c>
      <c r="F135" s="67" t="str">
        <f t="shared" si="36"/>
        <v>01.5.2015</v>
      </c>
      <c r="G135" s="67">
        <f t="shared" si="37"/>
        <v>42125</v>
      </c>
      <c r="H135">
        <f t="shared" si="38"/>
        <v>2015</v>
      </c>
      <c r="I135">
        <f t="shared" si="39"/>
        <v>5</v>
      </c>
      <c r="J135">
        <f t="shared" si="40"/>
        <v>1</v>
      </c>
      <c r="K135">
        <f t="shared" si="41"/>
        <v>5</v>
      </c>
      <c r="L135" t="str">
        <f t="shared" si="42"/>
        <v>1</v>
      </c>
      <c r="M135" t="str">
        <f t="shared" si="43"/>
        <v>Fri</v>
      </c>
      <c r="N135" t="str">
        <f t="shared" si="44"/>
        <v>Friday</v>
      </c>
      <c r="O135" t="str">
        <f t="shared" si="45"/>
        <v>May</v>
      </c>
      <c r="P135" t="str">
        <f t="shared" si="46"/>
        <v>Re</v>
      </c>
      <c r="Q135" t="str">
        <f t="shared" si="47"/>
        <v>RE</v>
      </c>
      <c r="R135" t="str">
        <f t="shared" si="48"/>
        <v>Regul</v>
      </c>
      <c r="S135" t="str">
        <f t="shared" si="49"/>
        <v>ular</v>
      </c>
      <c r="T135" t="str">
        <f>VLOOKUP(A135,Segment_zkratky!$A$1:$B$9,2,0)</f>
        <v>RE</v>
      </c>
      <c r="U135" t="str">
        <f t="shared" si="50"/>
        <v>menší</v>
      </c>
      <c r="V135" t="str">
        <f t="shared" si="51"/>
        <v>ano</v>
      </c>
      <c r="W135" t="str">
        <f t="shared" si="52"/>
        <v/>
      </c>
    </row>
    <row r="136" spans="1:23" x14ac:dyDescent="0.35">
      <c r="A136" t="s">
        <v>4</v>
      </c>
      <c r="B136">
        <v>2015</v>
      </c>
      <c r="C136">
        <v>5</v>
      </c>
      <c r="D136" s="5">
        <v>843400.79250000499</v>
      </c>
      <c r="E136" s="5">
        <v>1359459.7224999999</v>
      </c>
      <c r="F136" s="67" t="str">
        <f t="shared" si="36"/>
        <v>01.5.2015</v>
      </c>
      <c r="G136" s="67">
        <f t="shared" si="37"/>
        <v>42125</v>
      </c>
      <c r="H136">
        <f t="shared" si="38"/>
        <v>2015</v>
      </c>
      <c r="I136">
        <f t="shared" si="39"/>
        <v>5</v>
      </c>
      <c r="J136">
        <f t="shared" si="40"/>
        <v>1</v>
      </c>
      <c r="K136">
        <f t="shared" si="41"/>
        <v>5</v>
      </c>
      <c r="L136" t="str">
        <f t="shared" si="42"/>
        <v>1</v>
      </c>
      <c r="M136" t="str">
        <f t="shared" si="43"/>
        <v>Fri</v>
      </c>
      <c r="N136" t="str">
        <f t="shared" si="44"/>
        <v>Friday</v>
      </c>
      <c r="O136" t="str">
        <f t="shared" si="45"/>
        <v>May</v>
      </c>
      <c r="P136" t="str">
        <f t="shared" si="46"/>
        <v>Se</v>
      </c>
      <c r="Q136" t="str">
        <f t="shared" si="47"/>
        <v>SE</v>
      </c>
      <c r="R136" t="str">
        <f t="shared" si="48"/>
        <v>Sele</v>
      </c>
      <c r="S136" t="str">
        <f t="shared" si="49"/>
        <v>ect</v>
      </c>
      <c r="T136" t="str">
        <f>VLOOKUP(A136,Segment_zkratky!$A$1:$B$9,2,0)</f>
        <v>SE</v>
      </c>
      <c r="U136" t="str">
        <f t="shared" si="50"/>
        <v>větší</v>
      </c>
      <c r="V136" t="str">
        <f t="shared" si="51"/>
        <v>ne</v>
      </c>
      <c r="W136" t="str">
        <f t="shared" si="52"/>
        <v/>
      </c>
    </row>
    <row r="137" spans="1:23" x14ac:dyDescent="0.35">
      <c r="A137" t="s">
        <v>9</v>
      </c>
      <c r="B137">
        <v>2015</v>
      </c>
      <c r="C137">
        <v>5</v>
      </c>
      <c r="D137" s="5">
        <v>501972.029999997</v>
      </c>
      <c r="E137" s="5">
        <v>930261.82500000403</v>
      </c>
      <c r="F137" s="67" t="str">
        <f t="shared" si="36"/>
        <v>01.5.2015</v>
      </c>
      <c r="G137" s="67">
        <f t="shared" si="37"/>
        <v>42125</v>
      </c>
      <c r="H137">
        <f t="shared" si="38"/>
        <v>2015</v>
      </c>
      <c r="I137">
        <f t="shared" si="39"/>
        <v>5</v>
      </c>
      <c r="J137">
        <f t="shared" si="40"/>
        <v>1</v>
      </c>
      <c r="K137">
        <f t="shared" si="41"/>
        <v>5</v>
      </c>
      <c r="L137" t="str">
        <f t="shared" si="42"/>
        <v>1</v>
      </c>
      <c r="M137" t="str">
        <f t="shared" si="43"/>
        <v>Fri</v>
      </c>
      <c r="N137" t="str">
        <f t="shared" si="44"/>
        <v>Friday</v>
      </c>
      <c r="O137" t="str">
        <f t="shared" si="45"/>
        <v>May</v>
      </c>
      <c r="P137" t="str">
        <f t="shared" si="46"/>
        <v>Yo</v>
      </c>
      <c r="Q137" t="str">
        <f t="shared" si="47"/>
        <v>YO</v>
      </c>
      <c r="R137" t="str">
        <f t="shared" si="48"/>
        <v>You</v>
      </c>
      <c r="S137" t="str">
        <f t="shared" si="49"/>
        <v>th</v>
      </c>
      <c r="T137" t="str">
        <f>VLOOKUP(A137,Segment_zkratky!$A$1:$B$9,2,0)</f>
        <v>YO</v>
      </c>
      <c r="U137" t="str">
        <f t="shared" si="50"/>
        <v>menší</v>
      </c>
      <c r="V137" t="str">
        <f t="shared" si="51"/>
        <v>ano</v>
      </c>
      <c r="W137" t="str">
        <f t="shared" si="52"/>
        <v/>
      </c>
    </row>
    <row r="138" spans="1:23" x14ac:dyDescent="0.35">
      <c r="A138" t="s">
        <v>7</v>
      </c>
      <c r="B138">
        <v>2015</v>
      </c>
      <c r="C138">
        <v>6</v>
      </c>
      <c r="D138" s="5">
        <v>909990.37500000105</v>
      </c>
      <c r="E138" s="5">
        <v>1262964.76000001</v>
      </c>
      <c r="F138" s="67" t="str">
        <f t="shared" si="36"/>
        <v>01.6.2015</v>
      </c>
      <c r="G138" s="67">
        <f t="shared" si="37"/>
        <v>42156</v>
      </c>
      <c r="H138">
        <f t="shared" si="38"/>
        <v>2015</v>
      </c>
      <c r="I138">
        <f t="shared" si="39"/>
        <v>6</v>
      </c>
      <c r="J138">
        <f t="shared" si="40"/>
        <v>1</v>
      </c>
      <c r="K138">
        <f t="shared" si="41"/>
        <v>1</v>
      </c>
      <c r="L138" t="str">
        <f t="shared" si="42"/>
        <v>1</v>
      </c>
      <c r="M138" t="str">
        <f t="shared" si="43"/>
        <v>Mon</v>
      </c>
      <c r="N138" t="str">
        <f t="shared" si="44"/>
        <v>Monday</v>
      </c>
      <c r="O138" t="str">
        <f t="shared" si="45"/>
        <v>June</v>
      </c>
      <c r="P138" t="str">
        <f t="shared" si="46"/>
        <v>Al</v>
      </c>
      <c r="Q138" t="str">
        <f t="shared" si="47"/>
        <v>AL</v>
      </c>
      <c r="R138" t="str">
        <f t="shared" si="48"/>
        <v>All Seas</v>
      </c>
      <c r="S138" t="str">
        <f t="shared" si="49"/>
        <v xml:space="preserve"> Season</v>
      </c>
      <c r="T138" t="str">
        <f>VLOOKUP(A138,Segment_zkratky!$A$1:$B$9,2,0)</f>
        <v>AS</v>
      </c>
      <c r="U138" t="str">
        <f t="shared" si="50"/>
        <v>větší</v>
      </c>
      <c r="V138" t="str">
        <f t="shared" si="51"/>
        <v>ne</v>
      </c>
      <c r="W138" t="str">
        <f t="shared" si="52"/>
        <v/>
      </c>
    </row>
    <row r="139" spans="1:23" x14ac:dyDescent="0.35">
      <c r="A139" t="s">
        <v>8</v>
      </c>
      <c r="B139">
        <v>2015</v>
      </c>
      <c r="C139">
        <v>6</v>
      </c>
      <c r="D139" s="5">
        <v>6551731.0425000796</v>
      </c>
      <c r="E139" s="5">
        <v>7595337.3791666599</v>
      </c>
      <c r="F139" s="67" t="str">
        <f t="shared" si="36"/>
        <v>01.6.2015</v>
      </c>
      <c r="G139" s="67">
        <f t="shared" si="37"/>
        <v>42156</v>
      </c>
      <c r="H139">
        <f t="shared" si="38"/>
        <v>2015</v>
      </c>
      <c r="I139">
        <f t="shared" si="39"/>
        <v>6</v>
      </c>
      <c r="J139">
        <f t="shared" si="40"/>
        <v>1</v>
      </c>
      <c r="K139">
        <f t="shared" si="41"/>
        <v>1</v>
      </c>
      <c r="L139" t="str">
        <f t="shared" si="42"/>
        <v>1</v>
      </c>
      <c r="M139" t="str">
        <f t="shared" si="43"/>
        <v>Mon</v>
      </c>
      <c r="N139" t="str">
        <f t="shared" si="44"/>
        <v>Monday</v>
      </c>
      <c r="O139" t="str">
        <f t="shared" si="45"/>
        <v>June</v>
      </c>
      <c r="P139" t="str">
        <f t="shared" si="46"/>
        <v>Co</v>
      </c>
      <c r="Q139" t="str">
        <f t="shared" si="47"/>
        <v>CO</v>
      </c>
      <c r="R139" t="str">
        <f t="shared" si="48"/>
        <v>Convenien</v>
      </c>
      <c r="S139" t="str">
        <f t="shared" si="49"/>
        <v>venience</v>
      </c>
      <c r="T139" t="str">
        <f>VLOOKUP(A139,Segment_zkratky!$A$1:$B$9,2,0)</f>
        <v>CO</v>
      </c>
      <c r="U139" t="str">
        <f t="shared" si="50"/>
        <v>větší</v>
      </c>
      <c r="V139" t="str">
        <f t="shared" si="51"/>
        <v>ano</v>
      </c>
      <c r="W139" t="str">
        <f t="shared" si="52"/>
        <v/>
      </c>
    </row>
    <row r="140" spans="1:23" x14ac:dyDescent="0.35">
      <c r="A140" t="s">
        <v>5</v>
      </c>
      <c r="B140">
        <v>2015</v>
      </c>
      <c r="C140">
        <v>6</v>
      </c>
      <c r="D140" s="5">
        <v>3431225.5950000202</v>
      </c>
      <c r="E140" s="5">
        <v>5671607.8375000302</v>
      </c>
      <c r="F140" s="67" t="str">
        <f t="shared" si="36"/>
        <v>01.6.2015</v>
      </c>
      <c r="G140" s="67">
        <f t="shared" si="37"/>
        <v>42156</v>
      </c>
      <c r="H140">
        <f t="shared" si="38"/>
        <v>2015</v>
      </c>
      <c r="I140">
        <f t="shared" si="39"/>
        <v>6</v>
      </c>
      <c r="J140">
        <f t="shared" si="40"/>
        <v>1</v>
      </c>
      <c r="K140">
        <f t="shared" si="41"/>
        <v>1</v>
      </c>
      <c r="L140" t="str">
        <f t="shared" si="42"/>
        <v>1</v>
      </c>
      <c r="M140" t="str">
        <f t="shared" si="43"/>
        <v>Mon</v>
      </c>
      <c r="N140" t="str">
        <f t="shared" si="44"/>
        <v>Monday</v>
      </c>
      <c r="O140" t="str">
        <f t="shared" si="45"/>
        <v>June</v>
      </c>
      <c r="P140" t="str">
        <f t="shared" si="46"/>
        <v>Ex</v>
      </c>
      <c r="Q140" t="str">
        <f t="shared" si="47"/>
        <v>EX</v>
      </c>
      <c r="R140" t="str">
        <f t="shared" si="48"/>
        <v>Extre</v>
      </c>
      <c r="S140" t="str">
        <f t="shared" si="49"/>
        <v>reme</v>
      </c>
      <c r="T140" t="str">
        <f>VLOOKUP(A140,Segment_zkratky!$A$1:$B$9,2,0)</f>
        <v>EX</v>
      </c>
      <c r="U140" t="str">
        <f t="shared" si="50"/>
        <v>větší</v>
      </c>
      <c r="V140" t="str">
        <f t="shared" si="51"/>
        <v>ano</v>
      </c>
      <c r="W140" t="str">
        <f t="shared" si="52"/>
        <v/>
      </c>
    </row>
    <row r="141" spans="1:23" x14ac:dyDescent="0.35">
      <c r="A141" t="s">
        <v>3</v>
      </c>
      <c r="B141">
        <v>2015</v>
      </c>
      <c r="C141">
        <v>6</v>
      </c>
      <c r="D141" s="5">
        <v>9902862.5849999003</v>
      </c>
      <c r="E141" s="5">
        <v>6756533.4174999697</v>
      </c>
      <c r="F141" s="67" t="str">
        <f t="shared" si="36"/>
        <v>01.6.2015</v>
      </c>
      <c r="G141" s="67">
        <f t="shared" si="37"/>
        <v>42156</v>
      </c>
      <c r="H141">
        <f t="shared" si="38"/>
        <v>2015</v>
      </c>
      <c r="I141">
        <f t="shared" si="39"/>
        <v>6</v>
      </c>
      <c r="J141">
        <f t="shared" si="40"/>
        <v>1</v>
      </c>
      <c r="K141">
        <f t="shared" si="41"/>
        <v>1</v>
      </c>
      <c r="L141" t="str">
        <f t="shared" si="42"/>
        <v>1</v>
      </c>
      <c r="M141" t="str">
        <f t="shared" si="43"/>
        <v>Mon</v>
      </c>
      <c r="N141" t="str">
        <f t="shared" si="44"/>
        <v>Monday</v>
      </c>
      <c r="O141" t="str">
        <f t="shared" si="45"/>
        <v>June</v>
      </c>
      <c r="P141" t="str">
        <f t="shared" si="46"/>
        <v>Mo</v>
      </c>
      <c r="Q141" t="str">
        <f t="shared" si="47"/>
        <v>MO</v>
      </c>
      <c r="R141" t="str">
        <f t="shared" si="48"/>
        <v>Moderati</v>
      </c>
      <c r="S141" t="str">
        <f t="shared" si="49"/>
        <v>eration</v>
      </c>
      <c r="T141" t="str">
        <f>VLOOKUP(A141,Segment_zkratky!$A$1:$B$9,2,0)</f>
        <v>MO</v>
      </c>
      <c r="U141" t="str">
        <f t="shared" si="50"/>
        <v>větší</v>
      </c>
      <c r="V141" t="str">
        <f t="shared" si="51"/>
        <v>ano</v>
      </c>
      <c r="W141" t="str">
        <f t="shared" si="52"/>
        <v/>
      </c>
    </row>
    <row r="142" spans="1:23" x14ac:dyDescent="0.35">
      <c r="A142" t="s">
        <v>6</v>
      </c>
      <c r="B142">
        <v>2015</v>
      </c>
      <c r="C142">
        <v>6</v>
      </c>
      <c r="D142" s="5">
        <v>1369715.76000001</v>
      </c>
      <c r="E142" s="5">
        <v>3446024.6524999999</v>
      </c>
      <c r="F142" s="67" t="str">
        <f t="shared" si="36"/>
        <v>01.6.2015</v>
      </c>
      <c r="G142" s="67">
        <f t="shared" si="37"/>
        <v>42156</v>
      </c>
      <c r="H142">
        <f t="shared" si="38"/>
        <v>2015</v>
      </c>
      <c r="I142">
        <f t="shared" si="39"/>
        <v>6</v>
      </c>
      <c r="J142">
        <f t="shared" si="40"/>
        <v>1</v>
      </c>
      <c r="K142">
        <f t="shared" si="41"/>
        <v>1</v>
      </c>
      <c r="L142" t="str">
        <f t="shared" si="42"/>
        <v>1</v>
      </c>
      <c r="M142" t="str">
        <f t="shared" si="43"/>
        <v>Mon</v>
      </c>
      <c r="N142" t="str">
        <f t="shared" si="44"/>
        <v>Monday</v>
      </c>
      <c r="O142" t="str">
        <f t="shared" si="45"/>
        <v>June</v>
      </c>
      <c r="P142" t="str">
        <f t="shared" si="46"/>
        <v>Pr</v>
      </c>
      <c r="Q142" t="str">
        <f t="shared" si="47"/>
        <v>PR</v>
      </c>
      <c r="R142" t="str">
        <f t="shared" si="48"/>
        <v>Productivi</v>
      </c>
      <c r="S142" t="str">
        <f t="shared" si="49"/>
        <v>ductivity</v>
      </c>
      <c r="T142" t="str">
        <f>VLOOKUP(A142,Segment_zkratky!$A$1:$B$9,2,0)</f>
        <v>PR</v>
      </c>
      <c r="U142" t="str">
        <f t="shared" si="50"/>
        <v>větší</v>
      </c>
      <c r="V142" t="str">
        <f t="shared" si="51"/>
        <v>ano</v>
      </c>
      <c r="W142" t="str">
        <f t="shared" si="52"/>
        <v/>
      </c>
    </row>
    <row r="143" spans="1:23" x14ac:dyDescent="0.35">
      <c r="A143" t="s">
        <v>2</v>
      </c>
      <c r="B143">
        <v>2015</v>
      </c>
      <c r="C143">
        <v>6</v>
      </c>
      <c r="D143" s="5">
        <v>437741.3775</v>
      </c>
      <c r="E143" s="5">
        <v>521243.47916666599</v>
      </c>
      <c r="F143" s="67" t="str">
        <f t="shared" si="36"/>
        <v>01.6.2015</v>
      </c>
      <c r="G143" s="67">
        <f t="shared" si="37"/>
        <v>42156</v>
      </c>
      <c r="H143">
        <f t="shared" si="38"/>
        <v>2015</v>
      </c>
      <c r="I143">
        <f t="shared" si="39"/>
        <v>6</v>
      </c>
      <c r="J143">
        <f t="shared" si="40"/>
        <v>1</v>
      </c>
      <c r="K143">
        <f t="shared" si="41"/>
        <v>1</v>
      </c>
      <c r="L143" t="str">
        <f t="shared" si="42"/>
        <v>1</v>
      </c>
      <c r="M143" t="str">
        <f t="shared" si="43"/>
        <v>Mon</v>
      </c>
      <c r="N143" t="str">
        <f t="shared" si="44"/>
        <v>Monday</v>
      </c>
      <c r="O143" t="str">
        <f t="shared" si="45"/>
        <v>June</v>
      </c>
      <c r="P143" t="str">
        <f t="shared" si="46"/>
        <v>Re</v>
      </c>
      <c r="Q143" t="str">
        <f t="shared" si="47"/>
        <v>RE</v>
      </c>
      <c r="R143" t="str">
        <f t="shared" si="48"/>
        <v>Regul</v>
      </c>
      <c r="S143" t="str">
        <f t="shared" si="49"/>
        <v>ular</v>
      </c>
      <c r="T143" t="str">
        <f>VLOOKUP(A143,Segment_zkratky!$A$1:$B$9,2,0)</f>
        <v>RE</v>
      </c>
      <c r="U143" t="str">
        <f t="shared" si="50"/>
        <v>menší</v>
      </c>
      <c r="V143" t="str">
        <f t="shared" si="51"/>
        <v>ano</v>
      </c>
      <c r="W143" t="str">
        <f t="shared" si="52"/>
        <v/>
      </c>
    </row>
    <row r="144" spans="1:23" x14ac:dyDescent="0.35">
      <c r="A144" t="s">
        <v>4</v>
      </c>
      <c r="B144">
        <v>2015</v>
      </c>
      <c r="C144">
        <v>6</v>
      </c>
      <c r="D144" s="5">
        <v>552968.325000001</v>
      </c>
      <c r="E144" s="5">
        <v>1048251.1025</v>
      </c>
      <c r="F144" s="67" t="str">
        <f t="shared" si="36"/>
        <v>01.6.2015</v>
      </c>
      <c r="G144" s="67">
        <f t="shared" si="37"/>
        <v>42156</v>
      </c>
      <c r="H144">
        <f t="shared" si="38"/>
        <v>2015</v>
      </c>
      <c r="I144">
        <f t="shared" si="39"/>
        <v>6</v>
      </c>
      <c r="J144">
        <f t="shared" si="40"/>
        <v>1</v>
      </c>
      <c r="K144">
        <f t="shared" si="41"/>
        <v>1</v>
      </c>
      <c r="L144" t="str">
        <f t="shared" si="42"/>
        <v>1</v>
      </c>
      <c r="M144" t="str">
        <f t="shared" si="43"/>
        <v>Mon</v>
      </c>
      <c r="N144" t="str">
        <f t="shared" si="44"/>
        <v>Monday</v>
      </c>
      <c r="O144" t="str">
        <f t="shared" si="45"/>
        <v>June</v>
      </c>
      <c r="P144" t="str">
        <f t="shared" si="46"/>
        <v>Se</v>
      </c>
      <c r="Q144" t="str">
        <f t="shared" si="47"/>
        <v>SE</v>
      </c>
      <c r="R144" t="str">
        <f t="shared" si="48"/>
        <v>Sele</v>
      </c>
      <c r="S144" t="str">
        <f t="shared" si="49"/>
        <v>ect</v>
      </c>
      <c r="T144" t="str">
        <f>VLOOKUP(A144,Segment_zkratky!$A$1:$B$9,2,0)</f>
        <v>SE</v>
      </c>
      <c r="U144" t="str">
        <f t="shared" si="50"/>
        <v>větší</v>
      </c>
      <c r="V144" t="str">
        <f t="shared" si="51"/>
        <v>ne</v>
      </c>
      <c r="W144" t="str">
        <f t="shared" si="52"/>
        <v/>
      </c>
    </row>
    <row r="145" spans="1:23" x14ac:dyDescent="0.35">
      <c r="A145" t="s">
        <v>9</v>
      </c>
      <c r="B145">
        <v>2015</v>
      </c>
      <c r="C145">
        <v>6</v>
      </c>
      <c r="D145" s="5">
        <v>584219.73749999795</v>
      </c>
      <c r="E145" s="5">
        <v>1138128.02</v>
      </c>
      <c r="F145" s="67" t="str">
        <f t="shared" si="36"/>
        <v>01.6.2015</v>
      </c>
      <c r="G145" s="67">
        <f t="shared" si="37"/>
        <v>42156</v>
      </c>
      <c r="H145">
        <f t="shared" si="38"/>
        <v>2015</v>
      </c>
      <c r="I145">
        <f t="shared" si="39"/>
        <v>6</v>
      </c>
      <c r="J145">
        <f t="shared" si="40"/>
        <v>1</v>
      </c>
      <c r="K145">
        <f t="shared" si="41"/>
        <v>1</v>
      </c>
      <c r="L145" t="str">
        <f t="shared" si="42"/>
        <v>1</v>
      </c>
      <c r="M145" t="str">
        <f t="shared" si="43"/>
        <v>Mon</v>
      </c>
      <c r="N145" t="str">
        <f t="shared" si="44"/>
        <v>Monday</v>
      </c>
      <c r="O145" t="str">
        <f t="shared" si="45"/>
        <v>June</v>
      </c>
      <c r="P145" t="str">
        <f t="shared" si="46"/>
        <v>Yo</v>
      </c>
      <c r="Q145" t="str">
        <f t="shared" si="47"/>
        <v>YO</v>
      </c>
      <c r="R145" t="str">
        <f t="shared" si="48"/>
        <v>You</v>
      </c>
      <c r="S145" t="str">
        <f t="shared" si="49"/>
        <v>th</v>
      </c>
      <c r="T145" t="str">
        <f>VLOOKUP(A145,Segment_zkratky!$A$1:$B$9,2,0)</f>
        <v>YO</v>
      </c>
      <c r="U145" t="str">
        <f t="shared" si="50"/>
        <v>větší</v>
      </c>
      <c r="V145" t="str">
        <f t="shared" si="51"/>
        <v>ne</v>
      </c>
      <c r="W145" t="str">
        <f t="shared" si="52"/>
        <v/>
      </c>
    </row>
    <row r="146" spans="1:23" x14ac:dyDescent="0.35">
      <c r="D146" s="5"/>
      <c r="E146" s="5"/>
    </row>
    <row r="147" spans="1:23" x14ac:dyDescent="0.35">
      <c r="D147" s="5"/>
      <c r="E147" s="5"/>
    </row>
    <row r="148" spans="1:23" x14ac:dyDescent="0.35">
      <c r="D148" s="5"/>
      <c r="E148" s="5"/>
    </row>
    <row r="149" spans="1:23" x14ac:dyDescent="0.35">
      <c r="D149" s="5"/>
      <c r="E149" s="5"/>
    </row>
    <row r="150" spans="1:23" x14ac:dyDescent="0.35">
      <c r="D150" s="5"/>
      <c r="E150" s="5"/>
    </row>
    <row r="151" spans="1:23" x14ac:dyDescent="0.35">
      <c r="D151" s="5"/>
      <c r="E151" s="5"/>
    </row>
    <row r="152" spans="1:23" x14ac:dyDescent="0.35">
      <c r="D152" s="5"/>
      <c r="E152" s="5"/>
    </row>
    <row r="153" spans="1:23" x14ac:dyDescent="0.35">
      <c r="D153" s="5"/>
      <c r="E153" s="5"/>
    </row>
    <row r="154" spans="1:23" x14ac:dyDescent="0.35">
      <c r="D154" s="5"/>
      <c r="E154" s="5"/>
    </row>
    <row r="155" spans="1:23" x14ac:dyDescent="0.35">
      <c r="D155" s="5"/>
      <c r="E155" s="5"/>
    </row>
    <row r="156" spans="1:23" x14ac:dyDescent="0.35">
      <c r="D156" s="5"/>
      <c r="E156" s="5"/>
    </row>
    <row r="157" spans="1:23" x14ac:dyDescent="0.35">
      <c r="D157" s="5"/>
      <c r="E157" s="5"/>
    </row>
    <row r="158" spans="1:23" x14ac:dyDescent="0.35">
      <c r="D158" s="5"/>
      <c r="E158" s="5"/>
    </row>
    <row r="159" spans="1:23" x14ac:dyDescent="0.35">
      <c r="D159" s="5"/>
      <c r="E159" s="5"/>
    </row>
    <row r="160" spans="1:23" x14ac:dyDescent="0.35">
      <c r="D160" s="5"/>
      <c r="E160" s="5"/>
    </row>
    <row r="161" spans="4:5" x14ac:dyDescent="0.35">
      <c r="D161" s="5"/>
      <c r="E161" s="5"/>
    </row>
    <row r="162" spans="4:5" x14ac:dyDescent="0.35">
      <c r="D162" s="5"/>
      <c r="E162" s="5"/>
    </row>
    <row r="163" spans="4:5" x14ac:dyDescent="0.35">
      <c r="D163" s="5"/>
      <c r="E163" s="5"/>
    </row>
    <row r="164" spans="4:5" x14ac:dyDescent="0.35">
      <c r="D164" s="5"/>
      <c r="E164" s="5"/>
    </row>
    <row r="165" spans="4:5" x14ac:dyDescent="0.35">
      <c r="D165" s="5"/>
      <c r="E165" s="5"/>
    </row>
    <row r="166" spans="4:5" x14ac:dyDescent="0.35">
      <c r="D166" s="5"/>
      <c r="E166" s="5"/>
    </row>
    <row r="167" spans="4:5" x14ac:dyDescent="0.35">
      <c r="D167" s="5"/>
      <c r="E167" s="5"/>
    </row>
    <row r="168" spans="4:5" x14ac:dyDescent="0.35">
      <c r="D168" s="5"/>
      <c r="E168" s="5"/>
    </row>
    <row r="169" spans="4:5" x14ac:dyDescent="0.35">
      <c r="D169" s="5"/>
      <c r="E169" s="5"/>
    </row>
    <row r="170" spans="4:5" x14ac:dyDescent="0.35">
      <c r="D170" s="5"/>
      <c r="E170" s="5"/>
    </row>
    <row r="171" spans="4:5" x14ac:dyDescent="0.35">
      <c r="D171" s="5"/>
      <c r="E171" s="5"/>
    </row>
    <row r="172" spans="4:5" x14ac:dyDescent="0.35">
      <c r="D172" s="5"/>
      <c r="E172" s="5"/>
    </row>
    <row r="173" spans="4:5" x14ac:dyDescent="0.35">
      <c r="D173" s="5"/>
      <c r="E173" s="5"/>
    </row>
    <row r="174" spans="4:5" x14ac:dyDescent="0.35">
      <c r="D174" s="5"/>
      <c r="E174" s="5"/>
    </row>
    <row r="175" spans="4:5" x14ac:dyDescent="0.35">
      <c r="D175" s="5"/>
      <c r="E175" s="5"/>
    </row>
    <row r="176" spans="4:5" x14ac:dyDescent="0.35">
      <c r="D176" s="5"/>
      <c r="E176" s="5"/>
    </row>
    <row r="177" spans="4:5" x14ac:dyDescent="0.35">
      <c r="D177" s="5"/>
      <c r="E177" s="5"/>
    </row>
    <row r="178" spans="4:5" x14ac:dyDescent="0.35">
      <c r="D178" s="5"/>
      <c r="E178" s="5"/>
    </row>
    <row r="179" spans="4:5" x14ac:dyDescent="0.35">
      <c r="D179" s="5"/>
      <c r="E179" s="5"/>
    </row>
    <row r="180" spans="4:5" x14ac:dyDescent="0.35">
      <c r="D180" s="5"/>
      <c r="E180" s="5"/>
    </row>
    <row r="181" spans="4:5" x14ac:dyDescent="0.35">
      <c r="D181" s="5"/>
      <c r="E181" s="5"/>
    </row>
    <row r="182" spans="4:5" x14ac:dyDescent="0.35">
      <c r="D182" s="5"/>
      <c r="E182" s="5"/>
    </row>
    <row r="183" spans="4:5" x14ac:dyDescent="0.35">
      <c r="D183" s="5"/>
      <c r="E183" s="5"/>
    </row>
    <row r="184" spans="4:5" x14ac:dyDescent="0.35">
      <c r="D184" s="5"/>
      <c r="E184" s="5"/>
    </row>
    <row r="185" spans="4:5" x14ac:dyDescent="0.35">
      <c r="D185" s="5"/>
      <c r="E185" s="5"/>
    </row>
    <row r="186" spans="4:5" x14ac:dyDescent="0.35">
      <c r="D186" s="5"/>
      <c r="E186" s="5"/>
    </row>
    <row r="187" spans="4:5" x14ac:dyDescent="0.35">
      <c r="D187" s="5"/>
      <c r="E187" s="5"/>
    </row>
    <row r="188" spans="4:5" x14ac:dyDescent="0.35">
      <c r="D188" s="5"/>
      <c r="E188" s="5"/>
    </row>
    <row r="189" spans="4:5" x14ac:dyDescent="0.35">
      <c r="D189" s="5"/>
      <c r="E189" s="5"/>
    </row>
    <row r="190" spans="4:5" x14ac:dyDescent="0.35">
      <c r="D190" s="5"/>
      <c r="E190" s="5"/>
    </row>
    <row r="191" spans="4:5" x14ac:dyDescent="0.35">
      <c r="D191" s="5"/>
      <c r="E191" s="5"/>
    </row>
    <row r="192" spans="4:5" x14ac:dyDescent="0.35">
      <c r="D192" s="5"/>
      <c r="E192" s="5"/>
    </row>
    <row r="193" spans="4:5" x14ac:dyDescent="0.35">
      <c r="D193" s="5"/>
      <c r="E193" s="5"/>
    </row>
    <row r="194" spans="4:5" x14ac:dyDescent="0.35">
      <c r="D194" s="5"/>
      <c r="E194" s="5"/>
    </row>
    <row r="195" spans="4:5" x14ac:dyDescent="0.35">
      <c r="D195" s="5"/>
      <c r="E195" s="5"/>
    </row>
    <row r="196" spans="4:5" x14ac:dyDescent="0.35">
      <c r="D196" s="5"/>
      <c r="E196" s="5"/>
    </row>
    <row r="197" spans="4:5" x14ac:dyDescent="0.35">
      <c r="D197" s="5"/>
      <c r="E197" s="5"/>
    </row>
    <row r="198" spans="4:5" x14ac:dyDescent="0.35">
      <c r="D198" s="5"/>
      <c r="E198" s="5"/>
    </row>
    <row r="199" spans="4:5" x14ac:dyDescent="0.35">
      <c r="D199" s="5"/>
      <c r="E199" s="5"/>
    </row>
    <row r="200" spans="4:5" x14ac:dyDescent="0.35">
      <c r="D200" s="5"/>
      <c r="E200" s="5"/>
    </row>
    <row r="201" spans="4:5" x14ac:dyDescent="0.35">
      <c r="D201" s="5"/>
      <c r="E201" s="5"/>
    </row>
    <row r="202" spans="4:5" x14ac:dyDescent="0.35">
      <c r="D202" s="5"/>
      <c r="E202" s="5"/>
    </row>
    <row r="203" spans="4:5" x14ac:dyDescent="0.35">
      <c r="D203" s="5"/>
      <c r="E203" s="5"/>
    </row>
    <row r="204" spans="4:5" x14ac:dyDescent="0.35">
      <c r="D204" s="5"/>
      <c r="E204" s="5"/>
    </row>
    <row r="205" spans="4:5" x14ac:dyDescent="0.35">
      <c r="D205" s="5"/>
      <c r="E205" s="5"/>
    </row>
    <row r="206" spans="4:5" x14ac:dyDescent="0.35">
      <c r="D206" s="5"/>
      <c r="E206" s="5"/>
    </row>
    <row r="207" spans="4:5" x14ac:dyDescent="0.35">
      <c r="D207" s="5"/>
      <c r="E207" s="5"/>
    </row>
    <row r="208" spans="4:5" x14ac:dyDescent="0.35">
      <c r="D208" s="5"/>
      <c r="E208" s="5"/>
    </row>
    <row r="209" spans="4:5" x14ac:dyDescent="0.35">
      <c r="D209" s="5"/>
      <c r="E209" s="5"/>
    </row>
    <row r="210" spans="4:5" x14ac:dyDescent="0.35">
      <c r="D210" s="5"/>
      <c r="E210" s="5"/>
    </row>
    <row r="211" spans="4:5" x14ac:dyDescent="0.35">
      <c r="D211" s="5"/>
      <c r="E211" s="5"/>
    </row>
    <row r="212" spans="4:5" x14ac:dyDescent="0.35">
      <c r="D212" s="5"/>
      <c r="E212" s="5"/>
    </row>
    <row r="213" spans="4:5" x14ac:dyDescent="0.35">
      <c r="D213" s="5"/>
      <c r="E213" s="5"/>
    </row>
    <row r="214" spans="4:5" x14ac:dyDescent="0.35">
      <c r="D214" s="5"/>
      <c r="E214" s="5"/>
    </row>
    <row r="215" spans="4:5" x14ac:dyDescent="0.35">
      <c r="D215" s="5"/>
      <c r="E215" s="5"/>
    </row>
    <row r="216" spans="4:5" x14ac:dyDescent="0.35">
      <c r="D216" s="5"/>
      <c r="E216" s="5"/>
    </row>
    <row r="217" spans="4:5" x14ac:dyDescent="0.35">
      <c r="D217" s="5"/>
      <c r="E217" s="5"/>
    </row>
    <row r="218" spans="4:5" x14ac:dyDescent="0.35">
      <c r="D218" s="5"/>
      <c r="E218" s="5"/>
    </row>
    <row r="219" spans="4:5" x14ac:dyDescent="0.35">
      <c r="D219" s="5"/>
      <c r="E219" s="5"/>
    </row>
    <row r="220" spans="4:5" x14ac:dyDescent="0.35">
      <c r="D220" s="5"/>
      <c r="E220" s="5"/>
    </row>
    <row r="221" spans="4:5" x14ac:dyDescent="0.35">
      <c r="D221" s="5"/>
      <c r="E221" s="5"/>
    </row>
    <row r="222" spans="4:5" x14ac:dyDescent="0.35">
      <c r="D222" s="5"/>
      <c r="E222" s="5"/>
    </row>
    <row r="223" spans="4:5" x14ac:dyDescent="0.35">
      <c r="D223" s="5"/>
      <c r="E223" s="5"/>
    </row>
    <row r="224" spans="4:5" x14ac:dyDescent="0.35">
      <c r="D224" s="5"/>
      <c r="E224" s="5"/>
    </row>
    <row r="225" spans="4:5" x14ac:dyDescent="0.35">
      <c r="D225" s="5"/>
      <c r="E225" s="5"/>
    </row>
    <row r="226" spans="4:5" x14ac:dyDescent="0.35">
      <c r="D226" s="5"/>
      <c r="E226" s="5"/>
    </row>
    <row r="227" spans="4:5" x14ac:dyDescent="0.35">
      <c r="D227" s="5"/>
      <c r="E227" s="5"/>
    </row>
    <row r="228" spans="4:5" x14ac:dyDescent="0.35">
      <c r="D228" s="5"/>
      <c r="E228" s="5"/>
    </row>
    <row r="229" spans="4:5" x14ac:dyDescent="0.35">
      <c r="D229" s="5"/>
      <c r="E229" s="5"/>
    </row>
    <row r="230" spans="4:5" x14ac:dyDescent="0.35">
      <c r="D230" s="5"/>
      <c r="E230" s="5"/>
    </row>
    <row r="231" spans="4:5" x14ac:dyDescent="0.35">
      <c r="D231" s="5"/>
      <c r="E231" s="5"/>
    </row>
    <row r="232" spans="4:5" x14ac:dyDescent="0.35">
      <c r="D232" s="5"/>
      <c r="E232" s="5"/>
    </row>
    <row r="233" spans="4:5" x14ac:dyDescent="0.35">
      <c r="D233" s="5"/>
      <c r="E233" s="5"/>
    </row>
    <row r="234" spans="4:5" x14ac:dyDescent="0.35">
      <c r="D234" s="5"/>
      <c r="E234" s="5"/>
    </row>
    <row r="235" spans="4:5" x14ac:dyDescent="0.35">
      <c r="D235" s="5"/>
      <c r="E235" s="5"/>
    </row>
    <row r="236" spans="4:5" x14ac:dyDescent="0.35">
      <c r="D236" s="5"/>
      <c r="E236" s="5"/>
    </row>
    <row r="237" spans="4:5" x14ac:dyDescent="0.35">
      <c r="D237" s="5"/>
      <c r="E237" s="5"/>
    </row>
    <row r="238" spans="4:5" x14ac:dyDescent="0.35">
      <c r="D238" s="5"/>
      <c r="E238" s="5"/>
    </row>
    <row r="239" spans="4:5" x14ac:dyDescent="0.35">
      <c r="D239" s="5"/>
      <c r="E239" s="5"/>
    </row>
    <row r="240" spans="4:5" x14ac:dyDescent="0.35">
      <c r="D240" s="5"/>
      <c r="E240" s="5"/>
    </row>
  </sheetData>
  <phoneticPr fontId="2" type="noConversion"/>
  <pageMargins left="0.7" right="0.7" top="0.78740157499999996" bottom="0.78740157499999996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48B851-E5EE-45E8-9345-C3FD0AC5B27D}">
  <dimension ref="A1:B9"/>
  <sheetViews>
    <sheetView workbookViewId="0">
      <selection sqref="A1:B9"/>
    </sheetView>
  </sheetViews>
  <sheetFormatPr defaultRowHeight="14.5" x14ac:dyDescent="0.35"/>
  <cols>
    <col min="1" max="1" width="11.453125" bestFit="1" customWidth="1"/>
  </cols>
  <sheetData>
    <row r="1" spans="1:2" x14ac:dyDescent="0.35">
      <c r="A1" t="s">
        <v>0</v>
      </c>
      <c r="B1" t="s">
        <v>48</v>
      </c>
    </row>
    <row r="2" spans="1:2" x14ac:dyDescent="0.35">
      <c r="A2" t="s">
        <v>7</v>
      </c>
      <c r="B2" t="s">
        <v>49</v>
      </c>
    </row>
    <row r="3" spans="1:2" x14ac:dyDescent="0.35">
      <c r="A3" t="s">
        <v>8</v>
      </c>
      <c r="B3" t="s">
        <v>50</v>
      </c>
    </row>
    <row r="4" spans="1:2" x14ac:dyDescent="0.35">
      <c r="A4" t="s">
        <v>5</v>
      </c>
      <c r="B4" t="s">
        <v>51</v>
      </c>
    </row>
    <row r="5" spans="1:2" x14ac:dyDescent="0.35">
      <c r="A5" t="s">
        <v>3</v>
      </c>
      <c r="B5" t="s">
        <v>52</v>
      </c>
    </row>
    <row r="6" spans="1:2" x14ac:dyDescent="0.35">
      <c r="A6" t="s">
        <v>6</v>
      </c>
      <c r="B6" t="s">
        <v>53</v>
      </c>
    </row>
    <row r="7" spans="1:2" x14ac:dyDescent="0.35">
      <c r="A7" t="s">
        <v>2</v>
      </c>
      <c r="B7" t="s">
        <v>54</v>
      </c>
    </row>
    <row r="8" spans="1:2" x14ac:dyDescent="0.35">
      <c r="A8" t="s">
        <v>4</v>
      </c>
      <c r="B8" t="s">
        <v>55</v>
      </c>
    </row>
    <row r="9" spans="1:2" x14ac:dyDescent="0.35">
      <c r="A9" t="s">
        <v>9</v>
      </c>
      <c r="B9" t="s">
        <v>56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C8A37-41D8-4EAE-9EA9-2745CA399C19}">
  <sheetPr codeName="List3"/>
  <dimension ref="A2:P28"/>
  <sheetViews>
    <sheetView workbookViewId="0">
      <selection activeCell="L23" sqref="L23"/>
    </sheetView>
  </sheetViews>
  <sheetFormatPr defaultRowHeight="14.5" x14ac:dyDescent="0.35"/>
  <cols>
    <col min="1" max="1" width="12.1796875" bestFit="1" customWidth="1"/>
    <col min="2" max="2" width="10.90625" bestFit="1" customWidth="1"/>
    <col min="4" max="4" width="12.1796875" bestFit="1" customWidth="1"/>
    <col min="5" max="5" width="13.54296875" customWidth="1"/>
    <col min="7" max="7" width="12.1796875" bestFit="1" customWidth="1"/>
    <col min="8" max="8" width="13.453125" customWidth="1"/>
    <col min="10" max="10" width="14.453125" customWidth="1"/>
    <col min="11" max="11" width="12.36328125" customWidth="1"/>
    <col min="13" max="13" width="12.1796875" bestFit="1" customWidth="1"/>
    <col min="14" max="14" width="11.6328125" customWidth="1"/>
    <col min="15" max="15" width="12" customWidth="1"/>
    <col min="16" max="16" width="13.1796875" customWidth="1"/>
  </cols>
  <sheetData>
    <row r="2" spans="1:16" ht="15" thickBot="1" x14ac:dyDescent="0.4"/>
    <row r="3" spans="1:16" ht="15" thickBot="1" x14ac:dyDescent="0.4">
      <c r="A3" s="72" t="s">
        <v>23</v>
      </c>
      <c r="B3" s="73"/>
      <c r="C3" s="73"/>
      <c r="D3" s="73"/>
      <c r="E3" s="74"/>
      <c r="G3" s="72" t="s">
        <v>27</v>
      </c>
      <c r="H3" s="73"/>
      <c r="I3" s="73"/>
      <c r="J3" s="73"/>
      <c r="K3" s="74"/>
      <c r="N3" s="75" t="s">
        <v>26</v>
      </c>
      <c r="O3" s="76"/>
      <c r="P3" s="77"/>
    </row>
    <row r="4" spans="1:16" ht="15" thickBot="1" x14ac:dyDescent="0.4">
      <c r="A4" s="34" t="s">
        <v>0</v>
      </c>
      <c r="B4" s="35" t="s">
        <v>24</v>
      </c>
      <c r="D4" s="34" t="s">
        <v>0</v>
      </c>
      <c r="E4" s="35" t="s">
        <v>25</v>
      </c>
      <c r="G4" s="42" t="s">
        <v>0</v>
      </c>
      <c r="H4" s="43" t="s">
        <v>28</v>
      </c>
      <c r="M4" s="44" t="s">
        <v>0</v>
      </c>
      <c r="N4" s="45" t="s">
        <v>29</v>
      </c>
      <c r="O4" s="46" t="s">
        <v>30</v>
      </c>
      <c r="P4" s="47" t="s">
        <v>31</v>
      </c>
    </row>
    <row r="5" spans="1:16" x14ac:dyDescent="0.35">
      <c r="A5" s="36" t="s">
        <v>7</v>
      </c>
      <c r="B5" s="37">
        <f>SUMIFS(price,segment,Souhrn!$A5,year,"2014",month,"&lt;7")</f>
        <v>9126696.5374999996</v>
      </c>
      <c r="D5" s="36" t="s">
        <v>7</v>
      </c>
      <c r="E5" s="37">
        <f>SUMIFS(price,segment,Souhrn!$A5,year,"2014",month,"&gt;=7")</f>
        <v>4654747.9975000005</v>
      </c>
      <c r="G5" s="36" t="s">
        <v>7</v>
      </c>
      <c r="H5" s="37">
        <f>SUMIFS(price,segment,Souhrn!$A5,year,"2015",month,"&lt;7")</f>
        <v>5964258.2525000283</v>
      </c>
      <c r="M5" s="36" t="s">
        <v>7</v>
      </c>
      <c r="N5" s="48">
        <v>19745702.787500028</v>
      </c>
      <c r="O5" s="49">
        <v>4654747.9975000005</v>
      </c>
      <c r="P5" s="50">
        <v>9126696.5374999996</v>
      </c>
    </row>
    <row r="6" spans="1:16" x14ac:dyDescent="0.35">
      <c r="A6" s="38" t="s">
        <v>8</v>
      </c>
      <c r="B6" s="37">
        <f>SUMIFS(price,segment,Souhrn!$A6,year,"2014",month,"&lt;7")</f>
        <v>31962303.46500003</v>
      </c>
      <c r="D6" s="38" t="s">
        <v>8</v>
      </c>
      <c r="E6" s="37">
        <f>SUMIFS(price,segment,Souhrn!$A6,year,"2014",month,"&gt;=7")</f>
        <v>33362623.336666539</v>
      </c>
      <c r="G6" s="38" t="s">
        <v>8</v>
      </c>
      <c r="H6" s="37">
        <f>SUMIFS(price,segment,Souhrn!$A6,year,"2015",month,"&lt;7")</f>
        <v>39833745.492499933</v>
      </c>
      <c r="M6" s="38" t="s">
        <v>8</v>
      </c>
      <c r="N6" s="51">
        <v>105158672.29416651</v>
      </c>
      <c r="O6" s="52">
        <v>31962303.46500003</v>
      </c>
      <c r="P6" s="37">
        <v>39833745.492499933</v>
      </c>
    </row>
    <row r="7" spans="1:16" x14ac:dyDescent="0.35">
      <c r="A7" s="38" t="s">
        <v>5</v>
      </c>
      <c r="B7" s="37">
        <f>SUMIFS(price,segment,Souhrn!$A7,year,"2014",month,"&lt;7")</f>
        <v>70999467.012500137</v>
      </c>
      <c r="D7" s="38" t="s">
        <v>5</v>
      </c>
      <c r="E7" s="37">
        <f>SUMIFS(price,segment,Souhrn!$A7,year,"2014",month,"&gt;=7")</f>
        <v>17241710.43750003</v>
      </c>
      <c r="G7" s="38" t="s">
        <v>5</v>
      </c>
      <c r="H7" s="37">
        <f>SUMIFS(price,segment,Souhrn!$A7,year,"2015",month,"&lt;7")</f>
        <v>24632736.162500113</v>
      </c>
      <c r="M7" s="38" t="s">
        <v>5</v>
      </c>
      <c r="N7" s="51">
        <v>112873913.61250028</v>
      </c>
      <c r="O7" s="52">
        <v>17241710.43750003</v>
      </c>
      <c r="P7" s="37">
        <v>70999467.012500137</v>
      </c>
    </row>
    <row r="8" spans="1:16" x14ac:dyDescent="0.35">
      <c r="A8" s="38" t="s">
        <v>3</v>
      </c>
      <c r="B8" s="37">
        <f>SUMIFS(price,segment,Souhrn!$A8,year,"2014",month,"&lt;7")</f>
        <v>43978534.040000416</v>
      </c>
      <c r="D8" s="38" t="s">
        <v>3</v>
      </c>
      <c r="E8" s="37">
        <f>SUMIFS(price,segment,Souhrn!$A8,year,"2014",month,"&gt;=7")</f>
        <v>27884203.374999885</v>
      </c>
      <c r="G8" s="38" t="s">
        <v>3</v>
      </c>
      <c r="H8" s="37">
        <f>SUMIFS(price,segment,Souhrn!$A8,year,"2015",month,"&lt;7")</f>
        <v>34152715.899999842</v>
      </c>
      <c r="M8" s="38" t="s">
        <v>3</v>
      </c>
      <c r="N8" s="51">
        <v>106015453.31500015</v>
      </c>
      <c r="O8" s="52">
        <v>27884203.374999885</v>
      </c>
      <c r="P8" s="37">
        <v>43978534.040000416</v>
      </c>
    </row>
    <row r="9" spans="1:16" x14ac:dyDescent="0.35">
      <c r="A9" s="38" t="s">
        <v>6</v>
      </c>
      <c r="B9" s="37">
        <f>SUMIFS(price,segment,Souhrn!$A9,year,"2014",month,"&lt;7")</f>
        <v>15655841.50750003</v>
      </c>
      <c r="D9" s="38" t="s">
        <v>6</v>
      </c>
      <c r="E9" s="37">
        <f>SUMIFS(price,segment,Souhrn!$A9,year,"2014",month,"&gt;=7")</f>
        <v>36836957.014999464</v>
      </c>
      <c r="G9" s="38" t="s">
        <v>6</v>
      </c>
      <c r="H9" s="37">
        <f>SUMIFS(price,segment,Souhrn!$A9,year,"2015",month,"&lt;7")</f>
        <v>23015583.667499971</v>
      </c>
      <c r="M9" s="38" t="s">
        <v>6</v>
      </c>
      <c r="N9" s="51">
        <v>75508382.189999461</v>
      </c>
      <c r="O9" s="52">
        <v>15655841.50750003</v>
      </c>
      <c r="P9" s="37">
        <v>36836957.014999464</v>
      </c>
    </row>
    <row r="10" spans="1:16" x14ac:dyDescent="0.35">
      <c r="A10" s="38" t="s">
        <v>2</v>
      </c>
      <c r="B10" s="37">
        <f>SUMIFS(price,segment,Souhrn!$A10,year,"2014",month,"&lt;7")</f>
        <v>3114926.3574999981</v>
      </c>
      <c r="D10" s="38" t="s">
        <v>2</v>
      </c>
      <c r="E10" s="37">
        <f>SUMIFS(price,segment,Souhrn!$A10,year,"2014",month,"&gt;=7")</f>
        <v>1727844.639166666</v>
      </c>
      <c r="G10" s="38" t="s">
        <v>2</v>
      </c>
      <c r="H10" s="37">
        <f>SUMIFS(price,segment,Souhrn!$A10,year,"2015",month,"&lt;7")</f>
        <v>2070532.8399999989</v>
      </c>
      <c r="M10" s="38" t="s">
        <v>2</v>
      </c>
      <c r="N10" s="51">
        <v>6913303.8366666632</v>
      </c>
      <c r="O10" s="52">
        <v>1727844.639166666</v>
      </c>
      <c r="P10" s="37">
        <v>3114926.3574999981</v>
      </c>
    </row>
    <row r="11" spans="1:16" x14ac:dyDescent="0.35">
      <c r="A11" s="38" t="s">
        <v>4</v>
      </c>
      <c r="B11" s="37">
        <f>SUMIFS(price,segment,Souhrn!$A11,year,"2014",month,"&lt;7")</f>
        <v>9249103.9750000387</v>
      </c>
      <c r="D11" s="38" t="s">
        <v>4</v>
      </c>
      <c r="E11" s="37">
        <f>SUMIFS(price,segment,Souhrn!$A11,year,"2014",month,"&gt;=7")</f>
        <v>5057662.9125000229</v>
      </c>
      <c r="G11" s="38" t="s">
        <v>4</v>
      </c>
      <c r="H11" s="37">
        <f>SUMIFS(price,segment,Souhrn!$A11,year,"2015",month,"&lt;7")</f>
        <v>6757119.0175000047</v>
      </c>
      <c r="M11" s="38" t="s">
        <v>4</v>
      </c>
      <c r="N11" s="51">
        <v>21063885.905000068</v>
      </c>
      <c r="O11" s="52">
        <v>5057662.9125000229</v>
      </c>
      <c r="P11" s="37">
        <v>9249103.9750000387</v>
      </c>
    </row>
    <row r="12" spans="1:16" ht="15" thickBot="1" x14ac:dyDescent="0.4">
      <c r="A12" s="39" t="s">
        <v>9</v>
      </c>
      <c r="B12" s="37">
        <f>SUMIFS(price,segment,Souhrn!$A12,year,"2014",month,"&lt;7")</f>
        <v>4026103.427499997</v>
      </c>
      <c r="D12" s="39" t="s">
        <v>9</v>
      </c>
      <c r="E12" s="37">
        <f>SUMIFS(price,segment,Souhrn!$A12,year,"2014",month,"&gt;=7")</f>
        <v>4690977.7175000105</v>
      </c>
      <c r="G12" s="39" t="s">
        <v>9</v>
      </c>
      <c r="H12" s="37">
        <f>SUMIFS(price,segment,Souhrn!$A12,year,"2015",month,"&lt;7")</f>
        <v>4289978.9925000072</v>
      </c>
      <c r="M12" s="39" t="s">
        <v>9</v>
      </c>
      <c r="N12" s="53">
        <v>13007060.137500014</v>
      </c>
      <c r="O12" s="54">
        <v>4026103.427499997</v>
      </c>
      <c r="P12" s="55">
        <v>4690977.7175000105</v>
      </c>
    </row>
    <row r="13" spans="1:16" ht="15" thickBot="1" x14ac:dyDescent="0.4">
      <c r="A13" s="40" t="s">
        <v>26</v>
      </c>
      <c r="B13" s="41">
        <f>SUM(B5:B12)</f>
        <v>188112976.32250065</v>
      </c>
      <c r="D13" s="40" t="s">
        <v>26</v>
      </c>
      <c r="E13" s="41">
        <f>SUM(E5:E12)</f>
        <v>131456727.43083262</v>
      </c>
      <c r="G13" s="40" t="s">
        <v>26</v>
      </c>
      <c r="H13" s="41">
        <f>SUM(H5:H12)</f>
        <v>140716670.3249999</v>
      </c>
      <c r="M13" s="40" t="s">
        <v>26</v>
      </c>
      <c r="N13" s="56">
        <v>460286374.07833314</v>
      </c>
      <c r="O13" s="57">
        <v>131456727.43083262</v>
      </c>
      <c r="P13" s="58">
        <v>188112976.32250065</v>
      </c>
    </row>
    <row r="16" spans="1:16" ht="15" thickBot="1" x14ac:dyDescent="0.4"/>
    <row r="17" spans="7:11" ht="15" thickBot="1" x14ac:dyDescent="0.4">
      <c r="G17" s="78" t="s">
        <v>32</v>
      </c>
      <c r="H17" s="79"/>
      <c r="I17" s="79"/>
      <c r="J17" s="79"/>
      <c r="K17" s="80"/>
    </row>
    <row r="18" spans="7:11" ht="15" thickBot="1" x14ac:dyDescent="0.4">
      <c r="G18" s="72" t="s">
        <v>27</v>
      </c>
      <c r="H18" s="73"/>
      <c r="I18" s="73"/>
      <c r="J18" s="73"/>
      <c r="K18" s="74"/>
    </row>
    <row r="19" spans="7:11" ht="15" thickBot="1" x14ac:dyDescent="0.4">
      <c r="J19" s="42" t="s">
        <v>0</v>
      </c>
      <c r="K19" s="43" t="s">
        <v>34</v>
      </c>
    </row>
    <row r="20" spans="7:11" x14ac:dyDescent="0.35">
      <c r="G20" t="s">
        <v>33</v>
      </c>
      <c r="H20" s="66">
        <v>0.02</v>
      </c>
      <c r="J20" s="36" t="s">
        <v>7</v>
      </c>
      <c r="K20" s="37">
        <f>(H5/$H$13)*$K$28</f>
        <v>6083543.4175500302</v>
      </c>
    </row>
    <row r="21" spans="7:11" x14ac:dyDescent="0.35">
      <c r="J21" s="38" t="s">
        <v>8</v>
      </c>
      <c r="K21" s="37">
        <f t="shared" ref="K21:K27" si="0">(H6/$H$13)*$K$28</f>
        <v>40630420.402349934</v>
      </c>
    </row>
    <row r="22" spans="7:11" x14ac:dyDescent="0.35">
      <c r="J22" s="38" t="s">
        <v>5</v>
      </c>
      <c r="K22" s="37">
        <f t="shared" si="0"/>
        <v>25125390.885750119</v>
      </c>
    </row>
    <row r="23" spans="7:11" x14ac:dyDescent="0.35">
      <c r="J23" s="38" t="s">
        <v>3</v>
      </c>
      <c r="K23" s="37">
        <f t="shared" si="0"/>
        <v>34835770.217999846</v>
      </c>
    </row>
    <row r="24" spans="7:11" x14ac:dyDescent="0.35">
      <c r="J24" s="38" t="s">
        <v>6</v>
      </c>
      <c r="K24" s="37">
        <f t="shared" si="0"/>
        <v>23475895.340849973</v>
      </c>
    </row>
    <row r="25" spans="7:11" x14ac:dyDescent="0.35">
      <c r="J25" s="38" t="s">
        <v>2</v>
      </c>
      <c r="K25" s="37">
        <f t="shared" si="0"/>
        <v>2111943.4967999989</v>
      </c>
    </row>
    <row r="26" spans="7:11" x14ac:dyDescent="0.35">
      <c r="J26" s="38" t="s">
        <v>4</v>
      </c>
      <c r="K26" s="37">
        <f t="shared" si="0"/>
        <v>6892261.3978500059</v>
      </c>
    </row>
    <row r="27" spans="7:11" ht="15" thickBot="1" x14ac:dyDescent="0.4">
      <c r="J27" s="39" t="s">
        <v>9</v>
      </c>
      <c r="K27" s="37">
        <f t="shared" si="0"/>
        <v>4375778.5723500075</v>
      </c>
    </row>
    <row r="28" spans="7:11" ht="15" thickBot="1" x14ac:dyDescent="0.4">
      <c r="J28" s="40" t="s">
        <v>26</v>
      </c>
      <c r="K28" s="41">
        <f>H13*(1+H20)</f>
        <v>143531003.73149991</v>
      </c>
    </row>
  </sheetData>
  <dataConsolidate function="max">
    <dataRefs count="3">
      <dataRef ref="B5:B13" sheet="Souhrn"/>
      <dataRef ref="E5:E13" sheet="Souhrn"/>
      <dataRef ref="H5:H13" sheet="Souhrn"/>
    </dataRefs>
  </dataConsolidate>
  <mergeCells count="5">
    <mergeCell ref="A3:E3"/>
    <mergeCell ref="G3:K3"/>
    <mergeCell ref="N3:P3"/>
    <mergeCell ref="G18:K18"/>
    <mergeCell ref="G17:K17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DAC6D-21BB-4C9D-862F-6DC4513F99E7}">
  <sheetPr codeName="List4"/>
  <dimension ref="A3:H14"/>
  <sheetViews>
    <sheetView workbookViewId="0">
      <selection activeCell="C9" sqref="C9"/>
    </sheetView>
  </sheetViews>
  <sheetFormatPr defaultRowHeight="14.5" x14ac:dyDescent="0.35"/>
  <cols>
    <col min="1" max="1" width="15.08984375" bestFit="1" customWidth="1"/>
    <col min="2" max="2" width="16.90625" bestFit="1" customWidth="1"/>
    <col min="3" max="7" width="8.90625" bestFit="1" customWidth="1"/>
    <col min="8" max="8" width="11.6328125" bestFit="1" customWidth="1"/>
    <col min="9" max="12" width="8.90625" bestFit="1" customWidth="1"/>
    <col min="13" max="13" width="9.90625" bestFit="1" customWidth="1"/>
    <col min="14" max="14" width="11.6328125" bestFit="1" customWidth="1"/>
    <col min="15" max="20" width="12" bestFit="1" customWidth="1"/>
    <col min="21" max="21" width="12.08984375" bestFit="1" customWidth="1"/>
    <col min="22" max="22" width="14.453125" bestFit="1" customWidth="1"/>
  </cols>
  <sheetData>
    <row r="3" spans="1:8" x14ac:dyDescent="0.35">
      <c r="A3" s="14" t="s">
        <v>16</v>
      </c>
      <c r="B3" s="14" t="s">
        <v>12</v>
      </c>
    </row>
    <row r="4" spans="1:8" x14ac:dyDescent="0.35">
      <c r="B4">
        <v>2015</v>
      </c>
      <c r="H4" s="17" t="s">
        <v>13</v>
      </c>
    </row>
    <row r="5" spans="1:8" x14ac:dyDescent="0.35">
      <c r="A5" s="14" t="s">
        <v>10</v>
      </c>
      <c r="B5" s="18">
        <v>1</v>
      </c>
      <c r="C5" s="18">
        <v>2</v>
      </c>
      <c r="D5" s="18">
        <v>3</v>
      </c>
      <c r="E5" s="18">
        <v>4</v>
      </c>
      <c r="F5" s="18">
        <v>5</v>
      </c>
      <c r="G5" s="18">
        <v>6</v>
      </c>
      <c r="H5" s="17"/>
    </row>
    <row r="6" spans="1:8" x14ac:dyDescent="0.35">
      <c r="A6" s="15" t="s">
        <v>8</v>
      </c>
      <c r="B6" s="16">
        <v>2762899.89833334</v>
      </c>
      <c r="C6" s="16">
        <v>3471807.21916667</v>
      </c>
      <c r="D6" s="16">
        <v>8633502.8799999803</v>
      </c>
      <c r="E6" s="16">
        <v>9411975.7699999604</v>
      </c>
      <c r="F6" s="16">
        <v>7958222.3458333202</v>
      </c>
      <c r="G6" s="16">
        <v>7595337.3791666599</v>
      </c>
      <c r="H6" s="16">
        <v>6638957.5820833221</v>
      </c>
    </row>
    <row r="7" spans="1:8" x14ac:dyDescent="0.35">
      <c r="A7" s="15" t="s">
        <v>5</v>
      </c>
      <c r="B7" s="16">
        <v>1314310.18</v>
      </c>
      <c r="C7" s="16">
        <v>1872792.4225000001</v>
      </c>
      <c r="D7" s="16">
        <v>5951656.8275000304</v>
      </c>
      <c r="E7" s="16">
        <v>5602446.4950000299</v>
      </c>
      <c r="F7" s="16">
        <v>4219922.4000000199</v>
      </c>
      <c r="G7" s="16">
        <v>5671607.8375000302</v>
      </c>
      <c r="H7" s="16">
        <v>4105456.0270833522</v>
      </c>
    </row>
    <row r="8" spans="1:8" x14ac:dyDescent="0.35">
      <c r="A8" s="15" t="s">
        <v>3</v>
      </c>
      <c r="B8" s="16">
        <v>2538348.25</v>
      </c>
      <c r="C8" s="16">
        <v>3219158.5150000001</v>
      </c>
      <c r="D8" s="16">
        <v>6934736.8899999596</v>
      </c>
      <c r="E8" s="16">
        <v>7703881.2574999398</v>
      </c>
      <c r="F8" s="16">
        <v>7000057.5699999696</v>
      </c>
      <c r="G8" s="16">
        <v>6756533.4174999697</v>
      </c>
      <c r="H8" s="16">
        <v>5692119.3166666403</v>
      </c>
    </row>
    <row r="9" spans="1:8" x14ac:dyDescent="0.35">
      <c r="A9" s="15" t="s">
        <v>6</v>
      </c>
      <c r="B9" s="16">
        <v>2754612.6875000098</v>
      </c>
      <c r="C9" s="16">
        <v>2809618.03</v>
      </c>
      <c r="D9" s="16">
        <v>4874923.8199999798</v>
      </c>
      <c r="E9" s="16">
        <v>5068005.71749999</v>
      </c>
      <c r="F9" s="16">
        <v>4062398.75999999</v>
      </c>
      <c r="G9" s="16">
        <v>3446024.6524999999</v>
      </c>
      <c r="H9" s="16">
        <v>3835930.611249995</v>
      </c>
    </row>
    <row r="10" spans="1:8" x14ac:dyDescent="0.35">
      <c r="A10" s="15" t="s">
        <v>2</v>
      </c>
      <c r="B10" s="16">
        <v>116378.25583333299</v>
      </c>
      <c r="C10" s="16">
        <v>174013.02083333299</v>
      </c>
      <c r="D10" s="16">
        <v>430775.67749999999</v>
      </c>
      <c r="E10" s="16">
        <v>443059.67416666698</v>
      </c>
      <c r="F10" s="16">
        <v>385062.73249999998</v>
      </c>
      <c r="G10" s="16">
        <v>521243.47916666599</v>
      </c>
      <c r="H10" s="16">
        <v>345088.80666666647</v>
      </c>
    </row>
    <row r="11" spans="1:8" x14ac:dyDescent="0.35">
      <c r="A11" s="15" t="s">
        <v>4</v>
      </c>
      <c r="B11" s="16">
        <v>680454.61250000203</v>
      </c>
      <c r="C11" s="16">
        <v>800231.51000000199</v>
      </c>
      <c r="D11" s="16">
        <v>1513186.1975</v>
      </c>
      <c r="E11" s="16">
        <v>1355535.8725000001</v>
      </c>
      <c r="F11" s="16">
        <v>1359459.7224999999</v>
      </c>
      <c r="G11" s="16">
        <v>1048251.1025</v>
      </c>
      <c r="H11" s="16">
        <v>1126186.5029166674</v>
      </c>
    </row>
    <row r="12" spans="1:8" x14ac:dyDescent="0.35">
      <c r="A12" s="15" t="s">
        <v>9</v>
      </c>
      <c r="B12" s="16">
        <v>273178.58500000002</v>
      </c>
      <c r="C12" s="16">
        <v>335690.39750000002</v>
      </c>
      <c r="D12" s="16">
        <v>690395.14000000095</v>
      </c>
      <c r="E12" s="16">
        <v>922325.025000002</v>
      </c>
      <c r="F12" s="16">
        <v>930261.82500000403</v>
      </c>
      <c r="G12" s="16">
        <v>1138128.02</v>
      </c>
      <c r="H12" s="16">
        <v>714996.49875000119</v>
      </c>
    </row>
    <row r="13" spans="1:8" x14ac:dyDescent="0.35">
      <c r="A13" s="15" t="s">
        <v>7</v>
      </c>
      <c r="B13" s="16">
        <v>435223.13</v>
      </c>
      <c r="C13" s="16">
        <v>550251.05749999895</v>
      </c>
      <c r="D13" s="16">
        <v>1313479.3575000099</v>
      </c>
      <c r="E13" s="16">
        <v>1290567.40750001</v>
      </c>
      <c r="F13" s="16">
        <v>1111772.54</v>
      </c>
      <c r="G13" s="16">
        <v>1262964.76000001</v>
      </c>
      <c r="H13" s="16">
        <v>994043.04208333802</v>
      </c>
    </row>
    <row r="14" spans="1:8" x14ac:dyDescent="0.35">
      <c r="A14" s="15" t="s">
        <v>11</v>
      </c>
      <c r="B14" s="16">
        <v>1359425.6998958359</v>
      </c>
      <c r="C14" s="16">
        <v>1654195.2715625004</v>
      </c>
      <c r="D14" s="16">
        <v>3792832.0987499952</v>
      </c>
      <c r="E14" s="16">
        <v>3974724.6523958249</v>
      </c>
      <c r="F14" s="16">
        <v>3378394.7369791633</v>
      </c>
      <c r="G14" s="16">
        <v>3430011.3310416667</v>
      </c>
      <c r="H14" s="16">
        <v>2931597.298437498</v>
      </c>
    </row>
  </sheetData>
  <pageMargins left="0.7" right="0.7" top="0.78740157499999996" bottom="0.78740157499999996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003DC-BD79-4D4F-9AA5-F83AFD92EB7F}">
  <sheetPr codeName="List5"/>
  <dimension ref="A2:I11"/>
  <sheetViews>
    <sheetView workbookViewId="0">
      <selection activeCell="G7" sqref="G7"/>
    </sheetView>
  </sheetViews>
  <sheetFormatPr defaultRowHeight="14.5" x14ac:dyDescent="0.35"/>
  <cols>
    <col min="1" max="1" width="16.6328125" bestFit="1" customWidth="1"/>
    <col min="2" max="2" width="17.54296875" bestFit="1" customWidth="1"/>
    <col min="3" max="3" width="8.90625" bestFit="1" customWidth="1"/>
    <col min="4" max="4" width="11.54296875" bestFit="1" customWidth="1"/>
    <col min="5" max="5" width="11.6328125" bestFit="1" customWidth="1"/>
    <col min="6" max="6" width="7.6328125" bestFit="1" customWidth="1"/>
    <col min="7" max="8" width="8.90625" bestFit="1" customWidth="1"/>
    <col min="9" max="9" width="10.08984375" bestFit="1" customWidth="1"/>
    <col min="10" max="10" width="13.36328125" bestFit="1" customWidth="1"/>
    <col min="11" max="11" width="16.6328125" bestFit="1" customWidth="1"/>
    <col min="12" max="12" width="13.36328125" bestFit="1" customWidth="1"/>
    <col min="13" max="13" width="16.6328125" bestFit="1" customWidth="1"/>
    <col min="14" max="20" width="12" bestFit="1" customWidth="1"/>
    <col min="21" max="21" width="12.08984375" bestFit="1" customWidth="1"/>
    <col min="22" max="22" width="14.453125" bestFit="1" customWidth="1"/>
  </cols>
  <sheetData>
    <row r="2" spans="1:9" x14ac:dyDescent="0.35">
      <c r="A2" s="14" t="s">
        <v>14</v>
      </c>
      <c r="B2" s="14" t="s">
        <v>12</v>
      </c>
    </row>
    <row r="3" spans="1:9" x14ac:dyDescent="0.35">
      <c r="A3" s="14" t="s">
        <v>10</v>
      </c>
      <c r="B3" t="s">
        <v>8</v>
      </c>
      <c r="C3" t="s">
        <v>5</v>
      </c>
      <c r="D3" t="s">
        <v>3</v>
      </c>
      <c r="E3" t="s">
        <v>6</v>
      </c>
      <c r="F3" t="s">
        <v>2</v>
      </c>
      <c r="G3" t="s">
        <v>4</v>
      </c>
      <c r="H3" t="s">
        <v>9</v>
      </c>
      <c r="I3" t="s">
        <v>7</v>
      </c>
    </row>
    <row r="4" spans="1:9" x14ac:dyDescent="0.35">
      <c r="A4" s="15">
        <v>2015</v>
      </c>
      <c r="B4" s="16">
        <v>5862121.0924995467</v>
      </c>
      <c r="C4" s="16">
        <v>7028379.0425000042</v>
      </c>
      <c r="D4" s="16">
        <v>-16846059.094999611</v>
      </c>
      <c r="E4" s="16">
        <v>12092761.372499809</v>
      </c>
      <c r="F4" s="16">
        <v>174072.2425000011</v>
      </c>
      <c r="G4" s="16">
        <v>2780964.8424999863</v>
      </c>
      <c r="H4" s="16">
        <v>2033508.5175000159</v>
      </c>
      <c r="I4" s="16">
        <v>1754543.9675000245</v>
      </c>
    </row>
    <row r="5" spans="1:9" x14ac:dyDescent="0.35">
      <c r="A5" s="19">
        <v>1</v>
      </c>
      <c r="B5" s="16">
        <v>517343.54333332973</v>
      </c>
      <c r="C5" s="16">
        <v>254781.32499999995</v>
      </c>
      <c r="D5" s="16">
        <v>-1438184.24000003</v>
      </c>
      <c r="E5" s="16">
        <v>1440489.5974999997</v>
      </c>
      <c r="F5" s="16">
        <v>1647.9583333329938</v>
      </c>
      <c r="G5" s="16">
        <v>290437.78250000201</v>
      </c>
      <c r="H5" s="16">
        <v>133276.95250000001</v>
      </c>
      <c r="I5" s="16">
        <v>131869.99249999999</v>
      </c>
    </row>
    <row r="6" spans="1:9" x14ac:dyDescent="0.35">
      <c r="A6" s="19">
        <v>2</v>
      </c>
      <c r="B6" s="16">
        <v>570946.96666665003</v>
      </c>
      <c r="C6" s="16">
        <v>351258.89499999001</v>
      </c>
      <c r="D6" s="16">
        <v>-1733836.4375000303</v>
      </c>
      <c r="E6" s="16">
        <v>1321770.6549999898</v>
      </c>
      <c r="F6" s="16">
        <v>5170.7633333329868</v>
      </c>
      <c r="G6" s="16">
        <v>318314.69000000198</v>
      </c>
      <c r="H6" s="16">
        <v>163116.91250000003</v>
      </c>
      <c r="I6" s="16">
        <v>155088.80749999895</v>
      </c>
    </row>
    <row r="7" spans="1:9" x14ac:dyDescent="0.35">
      <c r="A7" s="19">
        <v>3</v>
      </c>
      <c r="B7" s="16">
        <v>1256891.3649998903</v>
      </c>
      <c r="C7" s="16">
        <v>1834345.0625000005</v>
      </c>
      <c r="D7" s="16">
        <v>-3517169.7499999404</v>
      </c>
      <c r="E7" s="16">
        <v>2466862.3249999299</v>
      </c>
      <c r="F7" s="16">
        <v>32113.042499999981</v>
      </c>
      <c r="G7" s="16">
        <v>603763.29499999306</v>
      </c>
      <c r="H7" s="16">
        <v>328773.25000000192</v>
      </c>
      <c r="I7" s="16">
        <v>398668.59000000695</v>
      </c>
    </row>
    <row r="8" spans="1:9" x14ac:dyDescent="0.35">
      <c r="A8" s="19">
        <v>4</v>
      </c>
      <c r="B8" s="16">
        <v>1347564.5374998506</v>
      </c>
      <c r="C8" s="16">
        <v>1573333.5225</v>
      </c>
      <c r="D8" s="16">
        <v>-3597635.7174998606</v>
      </c>
      <c r="E8" s="16">
        <v>2716059.8974999399</v>
      </c>
      <c r="F8" s="16">
        <v>27069.046666667971</v>
      </c>
      <c r="G8" s="16">
        <v>557107.36749999505</v>
      </c>
      <c r="H8" s="16">
        <v>426143.32500000502</v>
      </c>
      <c r="I8" s="16">
        <v>409228.48750000901</v>
      </c>
    </row>
    <row r="9" spans="1:9" x14ac:dyDescent="0.35">
      <c r="A9" s="19">
        <v>5</v>
      </c>
      <c r="B9" s="16">
        <v>1125768.3433332406</v>
      </c>
      <c r="C9" s="16">
        <v>774277.99500000011</v>
      </c>
      <c r="D9" s="16">
        <v>-3412903.7824998302</v>
      </c>
      <c r="E9" s="16">
        <v>2071270.0049999601</v>
      </c>
      <c r="F9" s="16">
        <v>24569.330000001006</v>
      </c>
      <c r="G9" s="16">
        <v>516058.92999999493</v>
      </c>
      <c r="H9" s="16">
        <v>428289.79500000703</v>
      </c>
      <c r="I9" s="16">
        <v>306713.70500000101</v>
      </c>
    </row>
    <row r="10" spans="1:9" x14ac:dyDescent="0.35">
      <c r="A10" s="19">
        <v>6</v>
      </c>
      <c r="B10" s="16">
        <v>1043606.3366665803</v>
      </c>
      <c r="C10" s="16">
        <v>2240382.2425000099</v>
      </c>
      <c r="D10" s="16">
        <v>-3146329.1674999306</v>
      </c>
      <c r="E10" s="16">
        <v>2076308.8924999898</v>
      </c>
      <c r="F10" s="16">
        <v>83502.101666665985</v>
      </c>
      <c r="G10" s="16">
        <v>495282.77749999904</v>
      </c>
      <c r="H10" s="16">
        <v>553908.28250000207</v>
      </c>
      <c r="I10" s="16">
        <v>352974.38500000897</v>
      </c>
    </row>
    <row r="11" spans="1:9" x14ac:dyDescent="0.35">
      <c r="A11" s="15" t="s">
        <v>11</v>
      </c>
      <c r="B11" s="16">
        <v>5862121.0924995467</v>
      </c>
      <c r="C11" s="16">
        <v>7028379.0425000042</v>
      </c>
      <c r="D11" s="16">
        <v>-16846059.094999611</v>
      </c>
      <c r="E11" s="16">
        <v>12092761.372499809</v>
      </c>
      <c r="F11" s="16">
        <v>174072.2425000011</v>
      </c>
      <c r="G11" s="16">
        <v>2780964.8424999863</v>
      </c>
      <c r="H11" s="16">
        <v>2033508.5175000159</v>
      </c>
      <c r="I11" s="16">
        <v>1754543.9675000245</v>
      </c>
    </row>
  </sheetData>
  <pageMargins left="0.7" right="0.7" top="0.78740157499999996" bottom="0.78740157499999996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0385A7-53A8-4AB8-830B-534E8BD9EB4E}">
  <sheetPr codeName="List6"/>
  <dimension ref="A1:I240"/>
  <sheetViews>
    <sheetView topLeftCell="C1" workbookViewId="0">
      <pane ySplit="1" topLeftCell="A2" activePane="bottomLeft" state="frozen"/>
      <selection pane="bottomLeft" activeCell="I20" sqref="I20"/>
    </sheetView>
  </sheetViews>
  <sheetFormatPr defaultRowHeight="14.5" x14ac:dyDescent="0.35"/>
  <cols>
    <col min="1" max="5" width="12.6328125" customWidth="1"/>
    <col min="6" max="6" width="11.90625" customWidth="1"/>
    <col min="8" max="8" width="15.08984375" bestFit="1" customWidth="1"/>
    <col min="9" max="9" width="12.54296875" bestFit="1" customWidth="1"/>
    <col min="10" max="10" width="13.81640625" bestFit="1" customWidth="1"/>
    <col min="11" max="13" width="12" bestFit="1" customWidth="1"/>
    <col min="14" max="14" width="13.81640625" bestFit="1" customWidth="1"/>
    <col min="15" max="15" width="12" bestFit="1" customWidth="1"/>
    <col min="16" max="16" width="13.81640625" bestFit="1" customWidth="1"/>
    <col min="17" max="26" width="12" bestFit="1" customWidth="1"/>
    <col min="27" max="27" width="13.81640625" bestFit="1" customWidth="1"/>
  </cols>
  <sheetData>
    <row r="1" spans="1:6" x14ac:dyDescent="0.35">
      <c r="A1" s="6" t="s">
        <v>0</v>
      </c>
      <c r="B1" s="6" t="s">
        <v>17</v>
      </c>
      <c r="C1" s="6" t="s">
        <v>18</v>
      </c>
      <c r="D1" s="6" t="s">
        <v>15</v>
      </c>
      <c r="E1" s="6" t="s">
        <v>1</v>
      </c>
      <c r="F1" s="6" t="s">
        <v>37</v>
      </c>
    </row>
    <row r="2" spans="1:6" x14ac:dyDescent="0.35">
      <c r="A2" t="s">
        <v>7</v>
      </c>
      <c r="B2">
        <v>2014</v>
      </c>
      <c r="C2">
        <v>1</v>
      </c>
      <c r="D2" s="5">
        <v>713746.47750000097</v>
      </c>
      <c r="E2" s="5">
        <v>801850.4425</v>
      </c>
      <c r="F2" s="67">
        <f>DATE(Tabulka1[[#This Row],[Year]],Tabulka1[[#This Row],[Month]],"01")</f>
        <v>41640</v>
      </c>
    </row>
    <row r="3" spans="1:6" x14ac:dyDescent="0.35">
      <c r="A3" t="s">
        <v>8</v>
      </c>
      <c r="B3">
        <v>2014</v>
      </c>
      <c r="C3">
        <v>1</v>
      </c>
      <c r="D3" s="5">
        <v>1842463.5600000101</v>
      </c>
      <c r="E3" s="5">
        <v>1900758.5050000099</v>
      </c>
      <c r="F3" s="67">
        <f>DATE(Tabulka1[[#This Row],[Year]],Tabulka1[[#This Row],[Month]],"01")</f>
        <v>41640</v>
      </c>
    </row>
    <row r="4" spans="1:6" x14ac:dyDescent="0.35">
      <c r="A4" t="s">
        <v>5</v>
      </c>
      <c r="B4">
        <v>2014</v>
      </c>
      <c r="C4">
        <v>1</v>
      </c>
      <c r="D4" s="5">
        <v>1190683.6725000001</v>
      </c>
      <c r="E4" s="5">
        <v>1260783.9975000001</v>
      </c>
      <c r="F4" s="67">
        <f>DATE(Tabulka1[[#This Row],[Year]],Tabulka1[[#This Row],[Month]],"01")</f>
        <v>41640</v>
      </c>
    </row>
    <row r="5" spans="1:6" x14ac:dyDescent="0.35">
      <c r="A5" t="s">
        <v>3</v>
      </c>
      <c r="B5">
        <v>2014</v>
      </c>
      <c r="C5">
        <v>1</v>
      </c>
      <c r="D5" s="5">
        <v>6217925.80499963</v>
      </c>
      <c r="E5" s="5">
        <v>3523350.6049999199</v>
      </c>
      <c r="F5" s="67">
        <f>DATE(Tabulka1[[#This Row],[Year]],Tabulka1[[#This Row],[Month]],"01")</f>
        <v>41640</v>
      </c>
    </row>
    <row r="6" spans="1:6" x14ac:dyDescent="0.35">
      <c r="A6" t="s">
        <v>6</v>
      </c>
      <c r="B6">
        <v>2014</v>
      </c>
      <c r="C6">
        <v>1</v>
      </c>
      <c r="D6" s="5">
        <v>546112.875</v>
      </c>
      <c r="E6" s="5">
        <v>1576860.8625</v>
      </c>
      <c r="F6" s="67">
        <f>DATE(Tabulka1[[#This Row],[Year]],Tabulka1[[#This Row],[Month]],"01")</f>
        <v>41640</v>
      </c>
    </row>
    <row r="7" spans="1:6" x14ac:dyDescent="0.35">
      <c r="A7" t="s">
        <v>2</v>
      </c>
      <c r="B7">
        <v>2014</v>
      </c>
      <c r="C7">
        <v>1</v>
      </c>
      <c r="D7" s="5">
        <v>206878.14</v>
      </c>
      <c r="E7" s="5">
        <v>190722.60416666599</v>
      </c>
      <c r="F7" s="67">
        <f>DATE(Tabulka1[[#This Row],[Year]],Tabulka1[[#This Row],[Month]],"01")</f>
        <v>41640</v>
      </c>
    </row>
    <row r="8" spans="1:6" x14ac:dyDescent="0.35">
      <c r="A8" t="s">
        <v>4</v>
      </c>
      <c r="B8">
        <v>2014</v>
      </c>
      <c r="C8">
        <v>1</v>
      </c>
      <c r="D8" s="5">
        <v>752556.73500000103</v>
      </c>
      <c r="E8" s="5">
        <v>1137674.7475000001</v>
      </c>
      <c r="F8" s="67">
        <f>DATE(Tabulka1[[#This Row],[Year]],Tabulka1[[#This Row],[Month]],"01")</f>
        <v>41640</v>
      </c>
    </row>
    <row r="9" spans="1:6" x14ac:dyDescent="0.35">
      <c r="A9" t="s">
        <v>9</v>
      </c>
      <c r="B9">
        <v>2014</v>
      </c>
      <c r="C9">
        <v>1</v>
      </c>
      <c r="D9" s="5">
        <v>183239.91</v>
      </c>
      <c r="E9" s="5">
        <v>288661.45</v>
      </c>
      <c r="F9" s="67">
        <f>DATE(Tabulka1[[#This Row],[Year]],Tabulka1[[#This Row],[Month]],"01")</f>
        <v>41640</v>
      </c>
    </row>
    <row r="10" spans="1:6" x14ac:dyDescent="0.35">
      <c r="A10" t="s">
        <v>7</v>
      </c>
      <c r="B10">
        <v>2014</v>
      </c>
      <c r="C10">
        <v>2</v>
      </c>
      <c r="D10" s="5">
        <v>839257.44000000099</v>
      </c>
      <c r="E10" s="5">
        <v>989518.09</v>
      </c>
      <c r="F10" s="67">
        <f>DATE(Tabulka1[[#This Row],[Year]],Tabulka1[[#This Row],[Month]],"01")</f>
        <v>41671</v>
      </c>
    </row>
    <row r="11" spans="1:6" x14ac:dyDescent="0.35">
      <c r="A11" t="s">
        <v>8</v>
      </c>
      <c r="B11">
        <v>2014</v>
      </c>
      <c r="C11">
        <v>2</v>
      </c>
      <c r="D11" s="5">
        <v>2662670.7450000201</v>
      </c>
      <c r="E11" s="5">
        <v>2844334.8500000099</v>
      </c>
      <c r="F11" s="67">
        <f>DATE(Tabulka1[[#This Row],[Year]],Tabulka1[[#This Row],[Month]],"01")</f>
        <v>41671</v>
      </c>
    </row>
    <row r="12" spans="1:6" x14ac:dyDescent="0.35">
      <c r="A12" t="s">
        <v>5</v>
      </c>
      <c r="B12">
        <v>2014</v>
      </c>
      <c r="C12">
        <v>2</v>
      </c>
      <c r="D12" s="5">
        <v>1631274.0149999999</v>
      </c>
      <c r="E12" s="5">
        <v>1837779.6725000001</v>
      </c>
      <c r="F12" s="67">
        <f>DATE(Tabulka1[[#This Row],[Year]],Tabulka1[[#This Row],[Month]],"01")</f>
        <v>41671</v>
      </c>
    </row>
    <row r="13" spans="1:6" x14ac:dyDescent="0.35">
      <c r="A13" t="s">
        <v>3</v>
      </c>
      <c r="B13">
        <v>2014</v>
      </c>
      <c r="C13">
        <v>2</v>
      </c>
      <c r="D13" s="5">
        <v>8578084.0949993599</v>
      </c>
      <c r="E13" s="5">
        <v>5006514.1524999496</v>
      </c>
      <c r="F13" s="67">
        <f>DATE(Tabulka1[[#This Row],[Year]],Tabulka1[[#This Row],[Month]],"01")</f>
        <v>41671</v>
      </c>
    </row>
    <row r="14" spans="1:6" x14ac:dyDescent="0.35">
      <c r="A14" t="s">
        <v>6</v>
      </c>
      <c r="B14">
        <v>2014</v>
      </c>
      <c r="C14">
        <v>2</v>
      </c>
      <c r="D14" s="5">
        <v>639066.75</v>
      </c>
      <c r="E14" s="5">
        <v>1684376.9650000001</v>
      </c>
      <c r="F14" s="67">
        <f>DATE(Tabulka1[[#This Row],[Year]],Tabulka1[[#This Row],[Month]],"01")</f>
        <v>41671</v>
      </c>
    </row>
    <row r="15" spans="1:6" x14ac:dyDescent="0.35">
      <c r="A15" t="s">
        <v>2</v>
      </c>
      <c r="B15">
        <v>2014</v>
      </c>
      <c r="C15">
        <v>2</v>
      </c>
      <c r="D15" s="5">
        <v>244237.45499999999</v>
      </c>
      <c r="E15" s="5">
        <v>226709.23333333299</v>
      </c>
      <c r="F15" s="67">
        <f>DATE(Tabulka1[[#This Row],[Year]],Tabulka1[[#This Row],[Month]],"01")</f>
        <v>41671</v>
      </c>
    </row>
    <row r="16" spans="1:6" x14ac:dyDescent="0.35">
      <c r="A16" t="s">
        <v>4</v>
      </c>
      <c r="B16">
        <v>2014</v>
      </c>
      <c r="C16">
        <v>2</v>
      </c>
      <c r="D16" s="5">
        <v>842196.02250000194</v>
      </c>
      <c r="E16" s="5">
        <v>1272301.79</v>
      </c>
      <c r="F16" s="67">
        <f>DATE(Tabulka1[[#This Row],[Year]],Tabulka1[[#This Row],[Month]],"01")</f>
        <v>41671</v>
      </c>
    </row>
    <row r="17" spans="1:9" x14ac:dyDescent="0.35">
      <c r="A17" t="s">
        <v>9</v>
      </c>
      <c r="B17">
        <v>2014</v>
      </c>
      <c r="C17">
        <v>2</v>
      </c>
      <c r="D17" s="5">
        <v>216609.12</v>
      </c>
      <c r="E17" s="5">
        <v>343312.57250000001</v>
      </c>
      <c r="F17" s="67">
        <f>DATE(Tabulka1[[#This Row],[Year]],Tabulka1[[#This Row],[Month]],"01")</f>
        <v>41671</v>
      </c>
    </row>
    <row r="18" spans="1:9" x14ac:dyDescent="0.35">
      <c r="A18" t="s">
        <v>7</v>
      </c>
      <c r="B18">
        <v>2014</v>
      </c>
      <c r="C18">
        <v>3</v>
      </c>
      <c r="D18" s="5">
        <v>1369670.085</v>
      </c>
      <c r="E18" s="5">
        <v>1698134.79</v>
      </c>
      <c r="F18" s="67">
        <f>DATE(Tabulka1[[#This Row],[Year]],Tabulka1[[#This Row],[Month]],"01")</f>
        <v>41699</v>
      </c>
      <c r="H18" s="14" t="s">
        <v>10</v>
      </c>
      <c r="I18" t="s">
        <v>42</v>
      </c>
    </row>
    <row r="19" spans="1:9" x14ac:dyDescent="0.35">
      <c r="A19" t="s">
        <v>8</v>
      </c>
      <c r="B19">
        <v>2014</v>
      </c>
      <c r="C19">
        <v>3</v>
      </c>
      <c r="D19" s="5">
        <v>5055709.6275000302</v>
      </c>
      <c r="E19" s="5">
        <v>5924818.9750000099</v>
      </c>
      <c r="F19" s="67">
        <f>DATE(Tabulka1[[#This Row],[Year]],Tabulka1[[#This Row],[Month]],"01")</f>
        <v>41699</v>
      </c>
      <c r="H19" s="15" t="s">
        <v>7</v>
      </c>
      <c r="I19">
        <v>12475723.497500001</v>
      </c>
    </row>
    <row r="20" spans="1:9" x14ac:dyDescent="0.35">
      <c r="A20" t="s">
        <v>5</v>
      </c>
      <c r="B20">
        <v>2014</v>
      </c>
      <c r="C20">
        <v>3</v>
      </c>
      <c r="D20" s="5">
        <v>3025383.0075000101</v>
      </c>
      <c r="E20" s="5">
        <v>3464570.3975000102</v>
      </c>
      <c r="F20" s="67">
        <f>DATE(Tabulka1[[#This Row],[Year]],Tabulka1[[#This Row],[Month]],"01")</f>
        <v>41699</v>
      </c>
      <c r="H20" s="15" t="s">
        <v>8</v>
      </c>
      <c r="I20">
        <v>60544211.631666563</v>
      </c>
    </row>
    <row r="21" spans="1:9" x14ac:dyDescent="0.35">
      <c r="A21" t="s">
        <v>3</v>
      </c>
      <c r="B21">
        <v>2014</v>
      </c>
      <c r="C21">
        <v>3</v>
      </c>
      <c r="D21" s="5">
        <v>13901808.1649988</v>
      </c>
      <c r="E21" s="5">
        <v>8212518.1900001001</v>
      </c>
      <c r="F21" s="67">
        <f>DATE(Tabulka1[[#This Row],[Year]],Tabulka1[[#This Row],[Month]],"01")</f>
        <v>41699</v>
      </c>
      <c r="H21" s="15" t="s">
        <v>5</v>
      </c>
      <c r="I21">
        <v>85371472.16000016</v>
      </c>
    </row>
    <row r="22" spans="1:9" x14ac:dyDescent="0.35">
      <c r="A22" t="s">
        <v>6</v>
      </c>
      <c r="B22">
        <v>2014</v>
      </c>
      <c r="C22">
        <v>3</v>
      </c>
      <c r="D22" s="5">
        <v>1065548.9250000101</v>
      </c>
      <c r="E22" s="5">
        <v>2956687.7675000099</v>
      </c>
      <c r="F22" s="67">
        <f>DATE(Tabulka1[[#This Row],[Year]],Tabulka1[[#This Row],[Month]],"01")</f>
        <v>41699</v>
      </c>
      <c r="H22" s="15" t="s">
        <v>3</v>
      </c>
      <c r="I22">
        <v>65869972.535000384</v>
      </c>
    </row>
    <row r="23" spans="1:9" x14ac:dyDescent="0.35">
      <c r="A23" t="s">
        <v>2</v>
      </c>
      <c r="B23">
        <v>2014</v>
      </c>
      <c r="C23">
        <v>3</v>
      </c>
      <c r="D23" s="5">
        <v>592492.89749999996</v>
      </c>
      <c r="E23" s="5">
        <v>540383.4325</v>
      </c>
      <c r="F23" s="67">
        <f>DATE(Tabulka1[[#This Row],[Year]],Tabulka1[[#This Row],[Month]],"01")</f>
        <v>41699</v>
      </c>
      <c r="H23" s="15" t="s">
        <v>6</v>
      </c>
      <c r="I23">
        <v>37235686.722500101</v>
      </c>
    </row>
    <row r="24" spans="1:9" x14ac:dyDescent="0.35">
      <c r="A24" t="s">
        <v>4</v>
      </c>
      <c r="B24">
        <v>2014</v>
      </c>
      <c r="C24">
        <v>3</v>
      </c>
      <c r="D24" s="5">
        <v>1308841.4325000099</v>
      </c>
      <c r="E24" s="5">
        <v>1947998.2950000099</v>
      </c>
      <c r="F24" s="67">
        <f>DATE(Tabulka1[[#This Row],[Year]],Tabulka1[[#This Row],[Month]],"01")</f>
        <v>41699</v>
      </c>
      <c r="H24" s="15" t="s">
        <v>2</v>
      </c>
      <c r="I24">
        <v>4469396.319166665</v>
      </c>
    </row>
    <row r="25" spans="1:9" x14ac:dyDescent="0.35">
      <c r="A25" t="s">
        <v>9</v>
      </c>
      <c r="B25">
        <v>2014</v>
      </c>
      <c r="C25">
        <v>3</v>
      </c>
      <c r="D25" s="5">
        <v>351854.58</v>
      </c>
      <c r="E25" s="5">
        <v>580977.362499999</v>
      </c>
      <c r="F25" s="67">
        <f>DATE(Tabulka1[[#This Row],[Year]],Tabulka1[[#This Row],[Month]],"01")</f>
        <v>41699</v>
      </c>
      <c r="H25" s="15" t="s">
        <v>4</v>
      </c>
      <c r="I25">
        <v>11873107.012500051</v>
      </c>
    </row>
    <row r="26" spans="1:9" x14ac:dyDescent="0.35">
      <c r="A26" t="s">
        <v>7</v>
      </c>
      <c r="B26">
        <v>2014</v>
      </c>
      <c r="C26">
        <v>4</v>
      </c>
      <c r="D26" s="5">
        <v>1687433.1075000099</v>
      </c>
      <c r="E26" s="5">
        <v>2039123.0075000001</v>
      </c>
      <c r="F26" s="67">
        <f>DATE(Tabulka1[[#This Row],[Year]],Tabulka1[[#This Row],[Month]],"01")</f>
        <v>41730</v>
      </c>
      <c r="H26" s="15" t="s">
        <v>9</v>
      </c>
      <c r="I26">
        <v>7943726.5150000071</v>
      </c>
    </row>
    <row r="27" spans="1:9" x14ac:dyDescent="0.35">
      <c r="A27" t="s">
        <v>8</v>
      </c>
      <c r="B27">
        <v>2014</v>
      </c>
      <c r="C27">
        <v>4</v>
      </c>
      <c r="D27" s="5">
        <v>6335562.8175000399</v>
      </c>
      <c r="E27" s="5">
        <v>7102113.3000000101</v>
      </c>
      <c r="F27" s="67">
        <f>DATE(Tabulka1[[#This Row],[Year]],Tabulka1[[#This Row],[Month]],"01")</f>
        <v>41730</v>
      </c>
      <c r="H27" s="15" t="s">
        <v>11</v>
      </c>
      <c r="I27">
        <v>285783296.39333391</v>
      </c>
    </row>
    <row r="28" spans="1:9" x14ac:dyDescent="0.35">
      <c r="A28" t="s">
        <v>5</v>
      </c>
      <c r="B28">
        <v>2014</v>
      </c>
      <c r="C28">
        <v>4</v>
      </c>
      <c r="D28" s="5">
        <v>3701775.4725000099</v>
      </c>
      <c r="E28" s="5">
        <v>4188768.5250000199</v>
      </c>
      <c r="F28" s="67">
        <f>DATE(Tabulka1[[#This Row],[Year]],Tabulka1[[#This Row],[Month]],"01")</f>
        <v>41730</v>
      </c>
    </row>
    <row r="29" spans="1:9" x14ac:dyDescent="0.35">
      <c r="A29" t="s">
        <v>3</v>
      </c>
      <c r="B29">
        <v>2014</v>
      </c>
      <c r="C29">
        <v>4</v>
      </c>
      <c r="D29" s="5">
        <v>15870632.1374986</v>
      </c>
      <c r="E29" s="5">
        <v>9496151.8450001497</v>
      </c>
      <c r="F29" s="67">
        <f>DATE(Tabulka1[[#This Row],[Year]],Tabulka1[[#This Row],[Month]],"01")</f>
        <v>41730</v>
      </c>
    </row>
    <row r="30" spans="1:9" x14ac:dyDescent="0.35">
      <c r="A30" t="s">
        <v>6</v>
      </c>
      <c r="B30">
        <v>2014</v>
      </c>
      <c r="C30">
        <v>4</v>
      </c>
      <c r="D30" s="5">
        <v>1205537.76000001</v>
      </c>
      <c r="E30" s="5">
        <v>3569795.13750001</v>
      </c>
      <c r="F30" s="67">
        <f>DATE(Tabulka1[[#This Row],[Year]],Tabulka1[[#This Row],[Month]],"01")</f>
        <v>41730</v>
      </c>
    </row>
    <row r="31" spans="1:9" x14ac:dyDescent="0.35">
      <c r="A31" t="s">
        <v>2</v>
      </c>
      <c r="B31">
        <v>2014</v>
      </c>
      <c r="C31">
        <v>4</v>
      </c>
      <c r="D31" s="5">
        <v>818291.51249999995</v>
      </c>
      <c r="E31" s="5">
        <v>750467.23750000005</v>
      </c>
      <c r="F31" s="67">
        <f>DATE(Tabulka1[[#This Row],[Year]],Tabulka1[[#This Row],[Month]],"01")</f>
        <v>41730</v>
      </c>
    </row>
    <row r="32" spans="1:9" x14ac:dyDescent="0.35">
      <c r="A32" t="s">
        <v>4</v>
      </c>
      <c r="B32">
        <v>2014</v>
      </c>
      <c r="C32">
        <v>4</v>
      </c>
      <c r="D32" s="5">
        <v>1248805.47750001</v>
      </c>
      <c r="E32" s="5">
        <v>1841122.6625000101</v>
      </c>
      <c r="F32" s="67">
        <f>DATE(Tabulka1[[#This Row],[Year]],Tabulka1[[#This Row],[Month]],"01")</f>
        <v>41730</v>
      </c>
    </row>
    <row r="33" spans="1:6" x14ac:dyDescent="0.35">
      <c r="A33" t="s">
        <v>9</v>
      </c>
      <c r="B33">
        <v>2014</v>
      </c>
      <c r="C33">
        <v>4</v>
      </c>
      <c r="D33" s="5">
        <v>557793.86249999795</v>
      </c>
      <c r="E33" s="5">
        <v>879841.97499999905</v>
      </c>
      <c r="F33" s="67">
        <f>DATE(Tabulka1[[#This Row],[Year]],Tabulka1[[#This Row],[Month]],"01")</f>
        <v>41730</v>
      </c>
    </row>
    <row r="34" spans="1:6" x14ac:dyDescent="0.35">
      <c r="A34" t="s">
        <v>7</v>
      </c>
      <c r="B34">
        <v>2014</v>
      </c>
      <c r="C34">
        <v>5</v>
      </c>
      <c r="D34" s="5">
        <v>1635593.4000000099</v>
      </c>
      <c r="E34" s="5">
        <v>1942939.8274999999</v>
      </c>
      <c r="F34" s="67">
        <f>DATE(Tabulka1[[#This Row],[Year]],Tabulka1[[#This Row],[Month]],"01")</f>
        <v>41760</v>
      </c>
    </row>
    <row r="35" spans="1:6" x14ac:dyDescent="0.35">
      <c r="A35" t="s">
        <v>8</v>
      </c>
      <c r="B35">
        <v>2014</v>
      </c>
      <c r="C35">
        <v>5</v>
      </c>
      <c r="D35" s="5">
        <v>6768420.4875000603</v>
      </c>
      <c r="E35" s="5">
        <v>7805139.2174999798</v>
      </c>
      <c r="F35" s="67">
        <f>DATE(Tabulka1[[#This Row],[Year]],Tabulka1[[#This Row],[Month]],"01")</f>
        <v>41760</v>
      </c>
    </row>
    <row r="36" spans="1:6" x14ac:dyDescent="0.35">
      <c r="A36" t="s">
        <v>5</v>
      </c>
      <c r="B36">
        <v>2014</v>
      </c>
      <c r="C36">
        <v>5</v>
      </c>
      <c r="D36" s="5">
        <v>4204515.4200000102</v>
      </c>
      <c r="E36" s="5">
        <v>34384553.822499998</v>
      </c>
      <c r="F36" s="67">
        <f>DATE(Tabulka1[[#This Row],[Year]],Tabulka1[[#This Row],[Month]],"01")</f>
        <v>41760</v>
      </c>
    </row>
    <row r="37" spans="1:6" x14ac:dyDescent="0.35">
      <c r="A37" t="s">
        <v>3</v>
      </c>
      <c r="B37">
        <v>2014</v>
      </c>
      <c r="C37">
        <v>5</v>
      </c>
      <c r="D37" s="5">
        <v>16233284.444998501</v>
      </c>
      <c r="E37" s="5">
        <v>9379456.4500001799</v>
      </c>
      <c r="F37" s="67">
        <f>DATE(Tabulka1[[#This Row],[Year]],Tabulka1[[#This Row],[Month]],"01")</f>
        <v>41760</v>
      </c>
    </row>
    <row r="38" spans="1:6" x14ac:dyDescent="0.35">
      <c r="A38" t="s">
        <v>6</v>
      </c>
      <c r="B38">
        <v>2014</v>
      </c>
      <c r="C38">
        <v>5</v>
      </c>
      <c r="D38" s="5">
        <v>1116023.2650000099</v>
      </c>
      <c r="E38" s="5">
        <v>3104880.3150000102</v>
      </c>
      <c r="F38" s="67">
        <f>DATE(Tabulka1[[#This Row],[Year]],Tabulka1[[#This Row],[Month]],"01")</f>
        <v>41760</v>
      </c>
    </row>
    <row r="39" spans="1:6" x14ac:dyDescent="0.35">
      <c r="A39" t="s">
        <v>2</v>
      </c>
      <c r="B39">
        <v>2014</v>
      </c>
      <c r="C39">
        <v>5</v>
      </c>
      <c r="D39" s="5">
        <v>881081.67000000097</v>
      </c>
      <c r="E39" s="5">
        <v>779063.5575</v>
      </c>
      <c r="F39" s="67">
        <f>DATE(Tabulka1[[#This Row],[Year]],Tabulka1[[#This Row],[Month]],"01")</f>
        <v>41760</v>
      </c>
    </row>
    <row r="40" spans="1:6" x14ac:dyDescent="0.35">
      <c r="A40" t="s">
        <v>4</v>
      </c>
      <c r="B40">
        <v>2014</v>
      </c>
      <c r="C40">
        <v>5</v>
      </c>
      <c r="D40" s="5">
        <v>1186859.0475000101</v>
      </c>
      <c r="E40" s="5">
        <v>1595434.2575000101</v>
      </c>
      <c r="F40" s="67">
        <f>DATE(Tabulka1[[#This Row],[Year]],Tabulka1[[#This Row],[Month]],"01")</f>
        <v>41760</v>
      </c>
    </row>
    <row r="41" spans="1:6" x14ac:dyDescent="0.35">
      <c r="A41" t="s">
        <v>9</v>
      </c>
      <c r="B41">
        <v>2014</v>
      </c>
      <c r="C41">
        <v>5</v>
      </c>
      <c r="D41" s="5">
        <v>606922.73249999702</v>
      </c>
      <c r="E41" s="5">
        <v>937286.60499999905</v>
      </c>
      <c r="F41" s="67">
        <f>DATE(Tabulka1[[#This Row],[Year]],Tabulka1[[#This Row],[Month]],"01")</f>
        <v>41760</v>
      </c>
    </row>
    <row r="42" spans="1:6" x14ac:dyDescent="0.35">
      <c r="A42" t="s">
        <v>7</v>
      </c>
      <c r="B42">
        <v>2014</v>
      </c>
      <c r="C42">
        <v>6</v>
      </c>
      <c r="D42" s="5">
        <v>1315106.52</v>
      </c>
      <c r="E42" s="5">
        <v>1655130.38</v>
      </c>
      <c r="F42" s="67">
        <f>DATE(Tabulka1[[#This Row],[Year]],Tabulka1[[#This Row],[Month]],"01")</f>
        <v>41791</v>
      </c>
    </row>
    <row r="43" spans="1:6" x14ac:dyDescent="0.35">
      <c r="A43" t="s">
        <v>8</v>
      </c>
      <c r="B43">
        <v>2014</v>
      </c>
      <c r="C43">
        <v>6</v>
      </c>
      <c r="D43" s="5">
        <v>5789036.7675000299</v>
      </c>
      <c r="E43" s="5">
        <v>6385138.6175000099</v>
      </c>
      <c r="F43" s="67">
        <f>DATE(Tabulka1[[#This Row],[Year]],Tabulka1[[#This Row],[Month]],"01")</f>
        <v>41791</v>
      </c>
    </row>
    <row r="44" spans="1:6" x14ac:dyDescent="0.35">
      <c r="A44" t="s">
        <v>5</v>
      </c>
      <c r="B44">
        <v>2014</v>
      </c>
      <c r="C44">
        <v>6</v>
      </c>
      <c r="D44" s="5">
        <v>3257343.07500001</v>
      </c>
      <c r="E44" s="5">
        <v>25863010.597500101</v>
      </c>
      <c r="F44" s="67">
        <f>DATE(Tabulka1[[#This Row],[Year]],Tabulka1[[#This Row],[Month]],"01")</f>
        <v>41791</v>
      </c>
    </row>
    <row r="45" spans="1:6" x14ac:dyDescent="0.35">
      <c r="A45" t="s">
        <v>3</v>
      </c>
      <c r="B45">
        <v>2014</v>
      </c>
      <c r="C45">
        <v>6</v>
      </c>
      <c r="D45" s="5">
        <v>14594771.6249987</v>
      </c>
      <c r="E45" s="5">
        <v>8360542.7975001195</v>
      </c>
      <c r="F45" s="67">
        <f>DATE(Tabulka1[[#This Row],[Year]],Tabulka1[[#This Row],[Month]],"01")</f>
        <v>41791</v>
      </c>
    </row>
    <row r="46" spans="1:6" x14ac:dyDescent="0.35">
      <c r="A46" t="s">
        <v>6</v>
      </c>
      <c r="B46">
        <v>2014</v>
      </c>
      <c r="C46">
        <v>6</v>
      </c>
      <c r="D46" s="5">
        <v>1022650.65000001</v>
      </c>
      <c r="E46" s="5">
        <v>2763240.46</v>
      </c>
      <c r="F46" s="67">
        <f>DATE(Tabulka1[[#This Row],[Year]],Tabulka1[[#This Row],[Month]],"01")</f>
        <v>41791</v>
      </c>
    </row>
    <row r="47" spans="1:6" x14ac:dyDescent="0.35">
      <c r="A47" t="s">
        <v>2</v>
      </c>
      <c r="B47">
        <v>2014</v>
      </c>
      <c r="C47">
        <v>6</v>
      </c>
      <c r="D47" s="5">
        <v>674417.83499999996</v>
      </c>
      <c r="E47" s="5">
        <v>627580.29249999905</v>
      </c>
      <c r="F47" s="67">
        <f>DATE(Tabulka1[[#This Row],[Year]],Tabulka1[[#This Row],[Month]],"01")</f>
        <v>41791</v>
      </c>
    </row>
    <row r="48" spans="1:6" x14ac:dyDescent="0.35">
      <c r="A48" t="s">
        <v>4</v>
      </c>
      <c r="B48">
        <v>2014</v>
      </c>
      <c r="C48">
        <v>6</v>
      </c>
      <c r="D48" s="5">
        <v>1155262.76250001</v>
      </c>
      <c r="E48" s="5">
        <v>1454572.2225000099</v>
      </c>
      <c r="F48" s="67">
        <f>DATE(Tabulka1[[#This Row],[Year]],Tabulka1[[#This Row],[Month]],"01")</f>
        <v>41791</v>
      </c>
    </row>
    <row r="49" spans="1:6" x14ac:dyDescent="0.35">
      <c r="A49" t="s">
        <v>9</v>
      </c>
      <c r="B49">
        <v>2014</v>
      </c>
      <c r="C49">
        <v>6</v>
      </c>
      <c r="D49" s="5">
        <v>627201.74999999697</v>
      </c>
      <c r="E49" s="5">
        <v>996023.46250000002</v>
      </c>
      <c r="F49" s="67">
        <f>DATE(Tabulka1[[#This Row],[Year]],Tabulka1[[#This Row],[Month]],"01")</f>
        <v>41791</v>
      </c>
    </row>
    <row r="50" spans="1:6" x14ac:dyDescent="0.35">
      <c r="A50" t="s">
        <v>7</v>
      </c>
      <c r="B50">
        <v>2014</v>
      </c>
      <c r="C50">
        <v>7</v>
      </c>
      <c r="D50" s="5">
        <v>780019.48499999999</v>
      </c>
      <c r="E50" s="5">
        <v>1069620.0649999999</v>
      </c>
      <c r="F50" s="67">
        <f>DATE(Tabulka1[[#This Row],[Year]],Tabulka1[[#This Row],[Month]],"01")</f>
        <v>41821</v>
      </c>
    </row>
    <row r="51" spans="1:6" x14ac:dyDescent="0.35">
      <c r="A51" t="s">
        <v>8</v>
      </c>
      <c r="B51">
        <v>2014</v>
      </c>
      <c r="C51">
        <v>7</v>
      </c>
      <c r="D51" s="5">
        <v>6985837.8975000996</v>
      </c>
      <c r="E51" s="5">
        <v>8960622.2083332594</v>
      </c>
      <c r="F51" s="67">
        <f>DATE(Tabulka1[[#This Row],[Year]],Tabulka1[[#This Row],[Month]],"01")</f>
        <v>41821</v>
      </c>
    </row>
    <row r="52" spans="1:6" x14ac:dyDescent="0.35">
      <c r="A52" t="s">
        <v>5</v>
      </c>
      <c r="B52">
        <v>2014</v>
      </c>
      <c r="C52">
        <v>7</v>
      </c>
      <c r="D52" s="5">
        <v>3396032.5875000199</v>
      </c>
      <c r="E52" s="5">
        <v>4240749.92750003</v>
      </c>
      <c r="F52" s="67">
        <f>DATE(Tabulka1[[#This Row],[Year]],Tabulka1[[#This Row],[Month]],"01")</f>
        <v>41821</v>
      </c>
    </row>
    <row r="53" spans="1:6" x14ac:dyDescent="0.35">
      <c r="A53" t="s">
        <v>3</v>
      </c>
      <c r="B53">
        <v>2014</v>
      </c>
      <c r="C53">
        <v>7</v>
      </c>
      <c r="D53" s="5">
        <v>9106938.9599998109</v>
      </c>
      <c r="E53" s="5">
        <v>6971548.0249999398</v>
      </c>
      <c r="F53" s="67">
        <f>DATE(Tabulka1[[#This Row],[Year]],Tabulka1[[#This Row],[Month]],"01")</f>
        <v>41821</v>
      </c>
    </row>
    <row r="54" spans="1:6" x14ac:dyDescent="0.35">
      <c r="A54" t="s">
        <v>6</v>
      </c>
      <c r="B54">
        <v>2014</v>
      </c>
      <c r="C54">
        <v>7</v>
      </c>
      <c r="D54" s="5">
        <v>1959831.93000004</v>
      </c>
      <c r="E54" s="5">
        <v>4968917.9050000096</v>
      </c>
      <c r="F54" s="67">
        <f>DATE(Tabulka1[[#This Row],[Year]],Tabulka1[[#This Row],[Month]],"01")</f>
        <v>41821</v>
      </c>
    </row>
    <row r="55" spans="1:6" x14ac:dyDescent="0.35">
      <c r="A55" t="s">
        <v>2</v>
      </c>
      <c r="B55">
        <v>2014</v>
      </c>
      <c r="C55">
        <v>7</v>
      </c>
      <c r="D55" s="5">
        <v>403361.59499999898</v>
      </c>
      <c r="E55" s="5">
        <v>395689.61749999999</v>
      </c>
      <c r="F55" s="67">
        <f>DATE(Tabulka1[[#This Row],[Year]],Tabulka1[[#This Row],[Month]],"01")</f>
        <v>41821</v>
      </c>
    </row>
    <row r="56" spans="1:6" x14ac:dyDescent="0.35">
      <c r="A56" t="s">
        <v>4</v>
      </c>
      <c r="B56">
        <v>2014</v>
      </c>
      <c r="C56">
        <v>7</v>
      </c>
      <c r="D56" s="5">
        <v>423322.304999999</v>
      </c>
      <c r="E56" s="5">
        <v>706607.900000002</v>
      </c>
      <c r="F56" s="67">
        <f>DATE(Tabulka1[[#This Row],[Year]],Tabulka1[[#This Row],[Month]],"01")</f>
        <v>41821</v>
      </c>
    </row>
    <row r="57" spans="1:6" x14ac:dyDescent="0.35">
      <c r="A57" t="s">
        <v>9</v>
      </c>
      <c r="B57">
        <v>2014</v>
      </c>
      <c r="C57">
        <v>7</v>
      </c>
      <c r="D57" s="5">
        <v>654760.04999999702</v>
      </c>
      <c r="E57" s="5">
        <v>1235154.19000001</v>
      </c>
      <c r="F57" s="67">
        <f>DATE(Tabulka1[[#This Row],[Year]],Tabulka1[[#This Row],[Month]],"01")</f>
        <v>41821</v>
      </c>
    </row>
    <row r="58" spans="1:6" x14ac:dyDescent="0.35">
      <c r="A58" t="s">
        <v>7</v>
      </c>
      <c r="B58">
        <v>2014</v>
      </c>
      <c r="C58">
        <v>8</v>
      </c>
      <c r="D58" s="5">
        <v>749416.29</v>
      </c>
      <c r="E58" s="5">
        <v>1039757.02</v>
      </c>
      <c r="F58" s="67">
        <f>DATE(Tabulka1[[#This Row],[Year]],Tabulka1[[#This Row],[Month]],"01")</f>
        <v>41852</v>
      </c>
    </row>
    <row r="59" spans="1:6" x14ac:dyDescent="0.35">
      <c r="A59" t="s">
        <v>8</v>
      </c>
      <c r="B59">
        <v>2014</v>
      </c>
      <c r="C59">
        <v>8</v>
      </c>
      <c r="D59" s="5">
        <v>6834828.2100000903</v>
      </c>
      <c r="E59" s="5">
        <v>8432002.7724999692</v>
      </c>
      <c r="F59" s="67">
        <f>DATE(Tabulka1[[#This Row],[Year]],Tabulka1[[#This Row],[Month]],"01")</f>
        <v>41852</v>
      </c>
    </row>
    <row r="60" spans="1:6" x14ac:dyDescent="0.35">
      <c r="A60" t="s">
        <v>5</v>
      </c>
      <c r="B60">
        <v>2014</v>
      </c>
      <c r="C60">
        <v>8</v>
      </c>
      <c r="D60" s="5">
        <v>2858197.3875000202</v>
      </c>
      <c r="E60" s="5">
        <v>3295792.9325000201</v>
      </c>
      <c r="F60" s="67">
        <f>DATE(Tabulka1[[#This Row],[Year]],Tabulka1[[#This Row],[Month]],"01")</f>
        <v>41852</v>
      </c>
    </row>
    <row r="61" spans="1:6" x14ac:dyDescent="0.35">
      <c r="A61" t="s">
        <v>3</v>
      </c>
      <c r="B61">
        <v>2014</v>
      </c>
      <c r="C61">
        <v>8</v>
      </c>
      <c r="D61" s="5">
        <v>10066718.864999801</v>
      </c>
      <c r="E61" s="5">
        <v>7039152.06249996</v>
      </c>
      <c r="F61" s="67">
        <f>DATE(Tabulka1[[#This Row],[Year]],Tabulka1[[#This Row],[Month]],"01")</f>
        <v>41852</v>
      </c>
    </row>
    <row r="62" spans="1:6" x14ac:dyDescent="0.35">
      <c r="A62" t="s">
        <v>6</v>
      </c>
      <c r="B62">
        <v>2014</v>
      </c>
      <c r="C62">
        <v>8</v>
      </c>
      <c r="D62" s="5">
        <v>2039422.2450000399</v>
      </c>
      <c r="E62" s="5">
        <v>4894286.2725</v>
      </c>
      <c r="F62" s="67">
        <f>DATE(Tabulka1[[#This Row],[Year]],Tabulka1[[#This Row],[Month]],"01")</f>
        <v>41852</v>
      </c>
    </row>
    <row r="63" spans="1:6" x14ac:dyDescent="0.35">
      <c r="A63" t="s">
        <v>2</v>
      </c>
      <c r="B63">
        <v>2014</v>
      </c>
      <c r="C63">
        <v>8</v>
      </c>
      <c r="D63" s="5">
        <v>371400.96000000002</v>
      </c>
      <c r="E63" s="5">
        <v>383620.183333333</v>
      </c>
      <c r="F63" s="67">
        <f>DATE(Tabulka1[[#This Row],[Year]],Tabulka1[[#This Row],[Month]],"01")</f>
        <v>41852</v>
      </c>
    </row>
    <row r="64" spans="1:6" x14ac:dyDescent="0.35">
      <c r="A64" t="s">
        <v>4</v>
      </c>
      <c r="B64">
        <v>2014</v>
      </c>
      <c r="C64">
        <v>8</v>
      </c>
      <c r="D64" s="5">
        <v>412231.41749999899</v>
      </c>
      <c r="E64" s="5">
        <v>690032.56000000203</v>
      </c>
      <c r="F64" s="67">
        <f>DATE(Tabulka1[[#This Row],[Year]],Tabulka1[[#This Row],[Month]],"01")</f>
        <v>41852</v>
      </c>
    </row>
    <row r="65" spans="1:6" x14ac:dyDescent="0.35">
      <c r="A65" t="s">
        <v>9</v>
      </c>
      <c r="B65">
        <v>2014</v>
      </c>
      <c r="C65">
        <v>8</v>
      </c>
      <c r="D65" s="5">
        <v>603759.86999999697</v>
      </c>
      <c r="E65" s="5">
        <v>1057311.7250000001</v>
      </c>
      <c r="F65" s="67">
        <f>DATE(Tabulka1[[#This Row],[Year]],Tabulka1[[#This Row],[Month]],"01")</f>
        <v>41852</v>
      </c>
    </row>
    <row r="66" spans="1:6" x14ac:dyDescent="0.35">
      <c r="A66" t="s">
        <v>7</v>
      </c>
      <c r="B66">
        <v>2014</v>
      </c>
      <c r="C66">
        <v>9</v>
      </c>
      <c r="D66" s="5">
        <v>674819.40749999997</v>
      </c>
      <c r="E66" s="5">
        <v>904871.34250000201</v>
      </c>
      <c r="F66" s="67">
        <f>DATE(Tabulka1[[#This Row],[Year]],Tabulka1[[#This Row],[Month]],"01")</f>
        <v>41883</v>
      </c>
    </row>
    <row r="67" spans="1:6" x14ac:dyDescent="0.35">
      <c r="A67" t="s">
        <v>8</v>
      </c>
      <c r="B67">
        <v>2014</v>
      </c>
      <c r="C67">
        <v>9</v>
      </c>
      <c r="D67" s="5">
        <v>4932751.0575000402</v>
      </c>
      <c r="E67" s="5">
        <v>5825640.4983333098</v>
      </c>
      <c r="F67" s="67">
        <f>DATE(Tabulka1[[#This Row],[Year]],Tabulka1[[#This Row],[Month]],"01")</f>
        <v>41883</v>
      </c>
    </row>
    <row r="68" spans="1:6" x14ac:dyDescent="0.35">
      <c r="A68" t="s">
        <v>5</v>
      </c>
      <c r="B68">
        <v>2014</v>
      </c>
      <c r="C68">
        <v>9</v>
      </c>
      <c r="D68" s="5">
        <v>2814882.31500002</v>
      </c>
      <c r="E68" s="5">
        <v>2845878.86</v>
      </c>
      <c r="F68" s="67">
        <f>DATE(Tabulka1[[#This Row],[Year]],Tabulka1[[#This Row],[Month]],"01")</f>
        <v>41883</v>
      </c>
    </row>
    <row r="69" spans="1:6" x14ac:dyDescent="0.35">
      <c r="A69" t="s">
        <v>3</v>
      </c>
      <c r="B69">
        <v>2014</v>
      </c>
      <c r="C69">
        <v>9</v>
      </c>
      <c r="D69" s="5">
        <v>7255174.9200000502</v>
      </c>
      <c r="E69" s="5">
        <v>4931185.7324999897</v>
      </c>
      <c r="F69" s="67">
        <f>DATE(Tabulka1[[#This Row],[Year]],Tabulka1[[#This Row],[Month]],"01")</f>
        <v>41883</v>
      </c>
    </row>
    <row r="70" spans="1:6" x14ac:dyDescent="0.35">
      <c r="A70" t="s">
        <v>6</v>
      </c>
      <c r="B70">
        <v>2014</v>
      </c>
      <c r="C70">
        <v>9</v>
      </c>
      <c r="D70" s="5">
        <v>1859544.0150000299</v>
      </c>
      <c r="E70" s="5">
        <v>4513723.0750000104</v>
      </c>
      <c r="F70" s="67">
        <f>DATE(Tabulka1[[#This Row],[Year]],Tabulka1[[#This Row],[Month]],"01")</f>
        <v>41883</v>
      </c>
    </row>
    <row r="71" spans="1:6" x14ac:dyDescent="0.35">
      <c r="A71" t="s">
        <v>2</v>
      </c>
      <c r="B71">
        <v>2014</v>
      </c>
      <c r="C71">
        <v>9</v>
      </c>
      <c r="D71" s="5">
        <v>334885.58250000002</v>
      </c>
      <c r="E71" s="5">
        <v>353398.15749999997</v>
      </c>
      <c r="F71" s="67">
        <f>DATE(Tabulka1[[#This Row],[Year]],Tabulka1[[#This Row],[Month]],"01")</f>
        <v>41883</v>
      </c>
    </row>
    <row r="72" spans="1:6" x14ac:dyDescent="0.35">
      <c r="A72" t="s">
        <v>4</v>
      </c>
      <c r="B72">
        <v>2014</v>
      </c>
      <c r="C72">
        <v>9</v>
      </c>
      <c r="D72" s="5">
        <v>476604.50250000099</v>
      </c>
      <c r="E72" s="5">
        <v>819371.032500003</v>
      </c>
      <c r="F72" s="67">
        <f>DATE(Tabulka1[[#This Row],[Year]],Tabulka1[[#This Row],[Month]],"01")</f>
        <v>41883</v>
      </c>
    </row>
    <row r="73" spans="1:6" x14ac:dyDescent="0.35">
      <c r="A73" t="s">
        <v>9</v>
      </c>
      <c r="B73">
        <v>2014</v>
      </c>
      <c r="C73">
        <v>9</v>
      </c>
      <c r="D73" s="5">
        <v>492134.474999998</v>
      </c>
      <c r="E73" s="5">
        <v>828879.43000000098</v>
      </c>
      <c r="F73" s="67">
        <f>DATE(Tabulka1[[#This Row],[Year]],Tabulka1[[#This Row],[Month]],"01")</f>
        <v>41883</v>
      </c>
    </row>
    <row r="74" spans="1:6" x14ac:dyDescent="0.35">
      <c r="A74" t="s">
        <v>7</v>
      </c>
      <c r="B74">
        <v>2014</v>
      </c>
      <c r="C74">
        <v>10</v>
      </c>
      <c r="D74" s="5">
        <v>502728.02999999898</v>
      </c>
      <c r="E74" s="5">
        <v>648479.72</v>
      </c>
      <c r="F74" s="67">
        <f>DATE(Tabulka1[[#This Row],[Year]],Tabulka1[[#This Row],[Month]],"01")</f>
        <v>41913</v>
      </c>
    </row>
    <row r="75" spans="1:6" x14ac:dyDescent="0.35">
      <c r="A75" t="s">
        <v>8</v>
      </c>
      <c r="B75">
        <v>2014</v>
      </c>
      <c r="C75">
        <v>10</v>
      </c>
      <c r="D75" s="5">
        <v>3420668.8425000198</v>
      </c>
      <c r="E75" s="5">
        <v>4140892.3266666601</v>
      </c>
      <c r="F75" s="67">
        <f>DATE(Tabulka1[[#This Row],[Year]],Tabulka1[[#This Row],[Month]],"01")</f>
        <v>41913</v>
      </c>
    </row>
    <row r="76" spans="1:6" x14ac:dyDescent="0.35">
      <c r="A76" t="s">
        <v>5</v>
      </c>
      <c r="B76">
        <v>2014</v>
      </c>
      <c r="C76">
        <v>10</v>
      </c>
      <c r="D76" s="5">
        <v>2720112.3075000299</v>
      </c>
      <c r="E76" s="5">
        <v>3043843.5924999798</v>
      </c>
      <c r="F76" s="67">
        <f>DATE(Tabulka1[[#This Row],[Year]],Tabulka1[[#This Row],[Month]],"01")</f>
        <v>41913</v>
      </c>
    </row>
    <row r="77" spans="1:6" x14ac:dyDescent="0.35">
      <c r="A77" t="s">
        <v>3</v>
      </c>
      <c r="B77">
        <v>2014</v>
      </c>
      <c r="C77">
        <v>10</v>
      </c>
      <c r="D77" s="5">
        <v>5332756.17000004</v>
      </c>
      <c r="E77" s="5">
        <v>3505272.2050000001</v>
      </c>
      <c r="F77" s="67">
        <f>DATE(Tabulka1[[#This Row],[Year]],Tabulka1[[#This Row],[Month]],"01")</f>
        <v>41913</v>
      </c>
    </row>
    <row r="78" spans="1:6" x14ac:dyDescent="0.35">
      <c r="A78" t="s">
        <v>6</v>
      </c>
      <c r="B78">
        <v>2014</v>
      </c>
      <c r="C78">
        <v>10</v>
      </c>
      <c r="D78" s="5">
        <v>1529802.3300000101</v>
      </c>
      <c r="E78" s="5">
        <v>3640320.1275000102</v>
      </c>
      <c r="F78" s="67">
        <f>DATE(Tabulka1[[#This Row],[Year]],Tabulka1[[#This Row],[Month]],"01")</f>
        <v>41913</v>
      </c>
    </row>
    <row r="79" spans="1:6" x14ac:dyDescent="0.35">
      <c r="A79" t="s">
        <v>2</v>
      </c>
      <c r="B79">
        <v>2014</v>
      </c>
      <c r="C79">
        <v>10</v>
      </c>
      <c r="D79" s="5">
        <v>258427.155</v>
      </c>
      <c r="E79" s="5">
        <v>265535.005</v>
      </c>
      <c r="F79" s="67">
        <f>DATE(Tabulka1[[#This Row],[Year]],Tabulka1[[#This Row],[Month]],"01")</f>
        <v>41913</v>
      </c>
    </row>
    <row r="80" spans="1:6" x14ac:dyDescent="0.35">
      <c r="A80" t="s">
        <v>4</v>
      </c>
      <c r="B80">
        <v>2014</v>
      </c>
      <c r="C80">
        <v>10</v>
      </c>
      <c r="D80" s="5">
        <v>459403.40250000003</v>
      </c>
      <c r="E80" s="5">
        <v>764714.45250000304</v>
      </c>
      <c r="F80" s="67">
        <f>DATE(Tabulka1[[#This Row],[Year]],Tabulka1[[#This Row],[Month]],"01")</f>
        <v>41913</v>
      </c>
    </row>
    <row r="81" spans="1:6" x14ac:dyDescent="0.35">
      <c r="A81" t="s">
        <v>9</v>
      </c>
      <c r="B81">
        <v>2014</v>
      </c>
      <c r="C81">
        <v>10</v>
      </c>
      <c r="D81" s="5">
        <v>352406.19750000001</v>
      </c>
      <c r="E81" s="5">
        <v>607490.07999999996</v>
      </c>
      <c r="F81" s="67">
        <f>DATE(Tabulka1[[#This Row],[Year]],Tabulka1[[#This Row],[Month]],"01")</f>
        <v>41913</v>
      </c>
    </row>
    <row r="82" spans="1:6" x14ac:dyDescent="0.35">
      <c r="A82" t="s">
        <v>7</v>
      </c>
      <c r="B82">
        <v>2014</v>
      </c>
      <c r="C82">
        <v>11</v>
      </c>
      <c r="D82" s="5">
        <v>381508.9425</v>
      </c>
      <c r="E82" s="5">
        <v>488149.255</v>
      </c>
      <c r="F82" s="67">
        <f>DATE(Tabulka1[[#This Row],[Year]],Tabulka1[[#This Row],[Month]],"01")</f>
        <v>41944</v>
      </c>
    </row>
    <row r="83" spans="1:6" x14ac:dyDescent="0.35">
      <c r="A83" t="s">
        <v>8</v>
      </c>
      <c r="B83">
        <v>2014</v>
      </c>
      <c r="C83">
        <v>11</v>
      </c>
      <c r="D83" s="5">
        <v>2578936.8675000202</v>
      </c>
      <c r="E83" s="5">
        <v>3123508.8658333402</v>
      </c>
      <c r="F83" s="67">
        <f>DATE(Tabulka1[[#This Row],[Year]],Tabulka1[[#This Row],[Month]],"01")</f>
        <v>41944</v>
      </c>
    </row>
    <row r="84" spans="1:6" x14ac:dyDescent="0.35">
      <c r="A84" t="s">
        <v>5</v>
      </c>
      <c r="B84">
        <v>2014</v>
      </c>
      <c r="C84">
        <v>11</v>
      </c>
      <c r="D84" s="5">
        <v>1945033.5450000099</v>
      </c>
      <c r="E84" s="5">
        <v>2206523.8325</v>
      </c>
      <c r="F84" s="67">
        <f>DATE(Tabulka1[[#This Row],[Year]],Tabulka1[[#This Row],[Month]],"01")</f>
        <v>41944</v>
      </c>
    </row>
    <row r="85" spans="1:6" x14ac:dyDescent="0.35">
      <c r="A85" t="s">
        <v>3</v>
      </c>
      <c r="B85">
        <v>2014</v>
      </c>
      <c r="C85">
        <v>11</v>
      </c>
      <c r="D85" s="5">
        <v>4544363.8800000297</v>
      </c>
      <c r="E85" s="5">
        <v>2967631.0750000002</v>
      </c>
      <c r="F85" s="67">
        <f>DATE(Tabulka1[[#This Row],[Year]],Tabulka1[[#This Row],[Month]],"01")</f>
        <v>41944</v>
      </c>
    </row>
    <row r="86" spans="1:6" x14ac:dyDescent="0.35">
      <c r="A86" t="s">
        <v>6</v>
      </c>
      <c r="B86">
        <v>2014</v>
      </c>
      <c r="C86">
        <v>11</v>
      </c>
      <c r="D86" s="5">
        <v>1568868.9450000201</v>
      </c>
      <c r="E86" s="5">
        <v>5139458.6975000398</v>
      </c>
      <c r="F86" s="67">
        <f>DATE(Tabulka1[[#This Row],[Year]],Tabulka1[[#This Row],[Month]],"01")</f>
        <v>41944</v>
      </c>
    </row>
    <row r="87" spans="1:6" x14ac:dyDescent="0.35">
      <c r="A87" t="s">
        <v>2</v>
      </c>
      <c r="B87">
        <v>2014</v>
      </c>
      <c r="C87">
        <v>11</v>
      </c>
      <c r="D87" s="5">
        <v>169376.97</v>
      </c>
      <c r="E87" s="5">
        <v>146949.60250000001</v>
      </c>
      <c r="F87" s="67">
        <f>DATE(Tabulka1[[#This Row],[Year]],Tabulka1[[#This Row],[Month]],"01")</f>
        <v>41944</v>
      </c>
    </row>
    <row r="88" spans="1:6" x14ac:dyDescent="0.35">
      <c r="A88" t="s">
        <v>4</v>
      </c>
      <c r="B88">
        <v>2014</v>
      </c>
      <c r="C88">
        <v>11</v>
      </c>
      <c r="D88" s="5">
        <v>489582.03</v>
      </c>
      <c r="E88" s="5">
        <v>780951.84000000299</v>
      </c>
      <c r="F88" s="67">
        <f>DATE(Tabulka1[[#This Row],[Year]],Tabulka1[[#This Row],[Month]],"01")</f>
        <v>41944</v>
      </c>
    </row>
    <row r="89" spans="1:6" x14ac:dyDescent="0.35">
      <c r="A89" t="s">
        <v>9</v>
      </c>
      <c r="B89">
        <v>2014</v>
      </c>
      <c r="C89">
        <v>11</v>
      </c>
      <c r="D89" s="5">
        <v>277795.50750000001</v>
      </c>
      <c r="E89" s="5">
        <v>477449.112499999</v>
      </c>
      <c r="F89" s="67">
        <f>DATE(Tabulka1[[#This Row],[Year]],Tabulka1[[#This Row],[Month]],"01")</f>
        <v>41944</v>
      </c>
    </row>
    <row r="90" spans="1:6" x14ac:dyDescent="0.35">
      <c r="A90" t="s">
        <v>7</v>
      </c>
      <c r="B90">
        <v>2014</v>
      </c>
      <c r="C90">
        <v>12</v>
      </c>
      <c r="D90" s="5">
        <v>391965.05249999999</v>
      </c>
      <c r="E90" s="5">
        <v>503870.59499999898</v>
      </c>
      <c r="F90" s="67">
        <f>DATE(Tabulka1[[#This Row],[Year]],Tabulka1[[#This Row],[Month]],"01")</f>
        <v>41974</v>
      </c>
    </row>
    <row r="91" spans="1:6" x14ac:dyDescent="0.35">
      <c r="A91" t="s">
        <v>8</v>
      </c>
      <c r="B91">
        <v>2014</v>
      </c>
      <c r="C91">
        <v>12</v>
      </c>
      <c r="D91" s="5">
        <v>2359467.6525000101</v>
      </c>
      <c r="E91" s="5">
        <v>2879956.665</v>
      </c>
      <c r="F91" s="67">
        <f>DATE(Tabulka1[[#This Row],[Year]],Tabulka1[[#This Row],[Month]],"01")</f>
        <v>41974</v>
      </c>
    </row>
    <row r="92" spans="1:6" x14ac:dyDescent="0.35">
      <c r="A92" t="s">
        <v>5</v>
      </c>
      <c r="B92">
        <v>2014</v>
      </c>
      <c r="C92">
        <v>12</v>
      </c>
      <c r="D92" s="5">
        <v>1478070.3525</v>
      </c>
      <c r="E92" s="5">
        <v>1608921.2925</v>
      </c>
      <c r="F92" s="67">
        <f>DATE(Tabulka1[[#This Row],[Year]],Tabulka1[[#This Row],[Month]],"01")</f>
        <v>41974</v>
      </c>
    </row>
    <row r="93" spans="1:6" x14ac:dyDescent="0.35">
      <c r="A93" t="s">
        <v>3</v>
      </c>
      <c r="B93">
        <v>2014</v>
      </c>
      <c r="C93">
        <v>12</v>
      </c>
      <c r="D93" s="5">
        <v>3850626.2025000202</v>
      </c>
      <c r="E93" s="5">
        <v>2469414.2749999999</v>
      </c>
      <c r="F93" s="67">
        <f>DATE(Tabulka1[[#This Row],[Year]],Tabulka1[[#This Row],[Month]],"01")</f>
        <v>41974</v>
      </c>
    </row>
    <row r="94" spans="1:6" x14ac:dyDescent="0.35">
      <c r="A94" t="s">
        <v>6</v>
      </c>
      <c r="B94">
        <v>2014</v>
      </c>
      <c r="C94">
        <v>12</v>
      </c>
      <c r="D94" s="5">
        <v>3008343.3450001101</v>
      </c>
      <c r="E94" s="5">
        <v>13680250.9374994</v>
      </c>
      <c r="F94" s="67">
        <f>DATE(Tabulka1[[#This Row],[Year]],Tabulka1[[#This Row],[Month]],"01")</f>
        <v>41974</v>
      </c>
    </row>
    <row r="95" spans="1:6" x14ac:dyDescent="0.35">
      <c r="A95" t="s">
        <v>2</v>
      </c>
      <c r="B95">
        <v>2014</v>
      </c>
      <c r="C95">
        <v>12</v>
      </c>
      <c r="D95" s="5">
        <v>191462.04</v>
      </c>
      <c r="E95" s="5">
        <v>182652.07333333301</v>
      </c>
      <c r="F95" s="67">
        <f>DATE(Tabulka1[[#This Row],[Year]],Tabulka1[[#This Row],[Month]],"01")</f>
        <v>41974</v>
      </c>
    </row>
    <row r="96" spans="1:6" x14ac:dyDescent="0.35">
      <c r="A96" t="s">
        <v>4</v>
      </c>
      <c r="B96">
        <v>2014</v>
      </c>
      <c r="C96">
        <v>12</v>
      </c>
      <c r="D96" s="5">
        <v>778496.51250000298</v>
      </c>
      <c r="E96" s="5">
        <v>1295985.12750001</v>
      </c>
      <c r="F96" s="67">
        <f>DATE(Tabulka1[[#This Row],[Year]],Tabulka1[[#This Row],[Month]],"01")</f>
        <v>41974</v>
      </c>
    </row>
    <row r="97" spans="1:6" x14ac:dyDescent="0.35">
      <c r="A97" t="s">
        <v>9</v>
      </c>
      <c r="B97">
        <v>2014</v>
      </c>
      <c r="C97">
        <v>12</v>
      </c>
      <c r="D97" s="5">
        <v>239417.6925</v>
      </c>
      <c r="E97" s="5">
        <v>484693.18</v>
      </c>
      <c r="F97" s="67">
        <f>DATE(Tabulka1[[#This Row],[Year]],Tabulka1[[#This Row],[Month]],"01")</f>
        <v>41974</v>
      </c>
    </row>
    <row r="98" spans="1:6" x14ac:dyDescent="0.35">
      <c r="A98" t="s">
        <v>7</v>
      </c>
      <c r="B98">
        <v>2015</v>
      </c>
      <c r="C98">
        <v>1</v>
      </c>
      <c r="D98" s="5">
        <v>303353.13750000001</v>
      </c>
      <c r="E98" s="5">
        <v>435223.13</v>
      </c>
      <c r="F98" s="67">
        <f>DATE(Tabulka1[[#This Row],[Year]],Tabulka1[[#This Row],[Month]],"01")</f>
        <v>42005</v>
      </c>
    </row>
    <row r="99" spans="1:6" x14ac:dyDescent="0.35">
      <c r="A99" t="s">
        <v>8</v>
      </c>
      <c r="B99">
        <v>2015</v>
      </c>
      <c r="C99">
        <v>1</v>
      </c>
      <c r="D99" s="5">
        <v>2245556.3550000102</v>
      </c>
      <c r="E99" s="5">
        <v>2762899.89833334</v>
      </c>
      <c r="F99" s="67">
        <f>DATE(Tabulka1[[#This Row],[Year]],Tabulka1[[#This Row],[Month]],"01")</f>
        <v>42005</v>
      </c>
    </row>
    <row r="100" spans="1:6" x14ac:dyDescent="0.35">
      <c r="A100" t="s">
        <v>5</v>
      </c>
      <c r="B100">
        <v>2015</v>
      </c>
      <c r="C100">
        <v>1</v>
      </c>
      <c r="D100" s="5">
        <v>1059528.855</v>
      </c>
      <c r="E100" s="5">
        <v>1314310.18</v>
      </c>
      <c r="F100" s="67">
        <f>DATE(Tabulka1[[#This Row],[Year]],Tabulka1[[#This Row],[Month]],"01")</f>
        <v>42005</v>
      </c>
    </row>
    <row r="101" spans="1:6" x14ac:dyDescent="0.35">
      <c r="A101" t="s">
        <v>3</v>
      </c>
      <c r="B101">
        <v>2015</v>
      </c>
      <c r="C101">
        <v>1</v>
      </c>
      <c r="D101" s="5">
        <v>3976532.49000003</v>
      </c>
      <c r="E101" s="5">
        <v>2538348.25</v>
      </c>
      <c r="F101" s="67">
        <f>DATE(Tabulka1[[#This Row],[Year]],Tabulka1[[#This Row],[Month]],"01")</f>
        <v>42005</v>
      </c>
    </row>
    <row r="102" spans="1:6" x14ac:dyDescent="0.35">
      <c r="A102" t="s">
        <v>6</v>
      </c>
      <c r="B102">
        <v>2015</v>
      </c>
      <c r="C102">
        <v>1</v>
      </c>
      <c r="D102" s="5">
        <v>1314123.0900000101</v>
      </c>
      <c r="E102" s="5">
        <v>2754612.6875000098</v>
      </c>
      <c r="F102" s="67">
        <f>DATE(Tabulka1[[#This Row],[Year]],Tabulka1[[#This Row],[Month]],"01")</f>
        <v>42005</v>
      </c>
    </row>
    <row r="103" spans="1:6" x14ac:dyDescent="0.35">
      <c r="A103" t="s">
        <v>2</v>
      </c>
      <c r="B103">
        <v>2015</v>
      </c>
      <c r="C103">
        <v>1</v>
      </c>
      <c r="D103" s="5">
        <v>114730.2975</v>
      </c>
      <c r="E103" s="5">
        <v>116378.25583333299</v>
      </c>
      <c r="F103" s="67">
        <f>DATE(Tabulka1[[#This Row],[Year]],Tabulka1[[#This Row],[Month]],"01")</f>
        <v>42005</v>
      </c>
    </row>
    <row r="104" spans="1:6" x14ac:dyDescent="0.35">
      <c r="A104" t="s">
        <v>4</v>
      </c>
      <c r="B104">
        <v>2015</v>
      </c>
      <c r="C104">
        <v>1</v>
      </c>
      <c r="D104" s="5">
        <v>390016.83</v>
      </c>
      <c r="E104" s="5">
        <v>680454.61250000203</v>
      </c>
      <c r="F104" s="67">
        <f>DATE(Tabulka1[[#This Row],[Year]],Tabulka1[[#This Row],[Month]],"01")</f>
        <v>42005</v>
      </c>
    </row>
    <row r="105" spans="1:6" x14ac:dyDescent="0.35">
      <c r="A105" t="s">
        <v>9</v>
      </c>
      <c r="B105">
        <v>2015</v>
      </c>
      <c r="C105">
        <v>1</v>
      </c>
      <c r="D105" s="5">
        <v>139901.63250000001</v>
      </c>
      <c r="E105" s="5">
        <v>273178.58500000002</v>
      </c>
      <c r="F105" s="67">
        <f>DATE(Tabulka1[[#This Row],[Year]],Tabulka1[[#This Row],[Month]],"01")</f>
        <v>42005</v>
      </c>
    </row>
    <row r="106" spans="1:6" x14ac:dyDescent="0.35">
      <c r="A106" t="s">
        <v>7</v>
      </c>
      <c r="B106">
        <v>2015</v>
      </c>
      <c r="C106">
        <v>2</v>
      </c>
      <c r="D106" s="5">
        <v>395162.25</v>
      </c>
      <c r="E106" s="5">
        <v>550251.05749999895</v>
      </c>
      <c r="F106" s="67">
        <f>DATE(Tabulka1[[#This Row],[Year]],Tabulka1[[#This Row],[Month]],"01")</f>
        <v>42036</v>
      </c>
    </row>
    <row r="107" spans="1:6" x14ac:dyDescent="0.35">
      <c r="A107" t="s">
        <v>8</v>
      </c>
      <c r="B107">
        <v>2015</v>
      </c>
      <c r="C107">
        <v>2</v>
      </c>
      <c r="D107" s="5">
        <v>2900860.25250002</v>
      </c>
      <c r="E107" s="5">
        <v>3471807.21916667</v>
      </c>
      <c r="F107" s="67">
        <f>DATE(Tabulka1[[#This Row],[Year]],Tabulka1[[#This Row],[Month]],"01")</f>
        <v>42036</v>
      </c>
    </row>
    <row r="108" spans="1:6" x14ac:dyDescent="0.35">
      <c r="A108" t="s">
        <v>5</v>
      </c>
      <c r="B108">
        <v>2015</v>
      </c>
      <c r="C108">
        <v>2</v>
      </c>
      <c r="D108" s="5">
        <v>1521533.5275000101</v>
      </c>
      <c r="E108" s="5">
        <v>1872792.4225000001</v>
      </c>
      <c r="F108" s="67">
        <f>DATE(Tabulka1[[#This Row],[Year]],Tabulka1[[#This Row],[Month]],"01")</f>
        <v>42036</v>
      </c>
    </row>
    <row r="109" spans="1:6" x14ac:dyDescent="0.35">
      <c r="A109" t="s">
        <v>3</v>
      </c>
      <c r="B109">
        <v>2015</v>
      </c>
      <c r="C109">
        <v>2</v>
      </c>
      <c r="D109" s="5">
        <v>4952994.9525000304</v>
      </c>
      <c r="E109" s="5">
        <v>3219158.5150000001</v>
      </c>
      <c r="F109" s="67">
        <f>DATE(Tabulka1[[#This Row],[Year]],Tabulka1[[#This Row],[Month]],"01")</f>
        <v>42036</v>
      </c>
    </row>
    <row r="110" spans="1:6" x14ac:dyDescent="0.35">
      <c r="A110" t="s">
        <v>6</v>
      </c>
      <c r="B110">
        <v>2015</v>
      </c>
      <c r="C110">
        <v>2</v>
      </c>
      <c r="D110" s="5">
        <v>1487847.37500001</v>
      </c>
      <c r="E110" s="5">
        <v>2809618.03</v>
      </c>
      <c r="F110" s="67">
        <f>DATE(Tabulka1[[#This Row],[Year]],Tabulka1[[#This Row],[Month]],"01")</f>
        <v>42036</v>
      </c>
    </row>
    <row r="111" spans="1:6" x14ac:dyDescent="0.35">
      <c r="A111" t="s">
        <v>2</v>
      </c>
      <c r="B111">
        <v>2015</v>
      </c>
      <c r="C111">
        <v>2</v>
      </c>
      <c r="D111" s="5">
        <v>168842.25750000001</v>
      </c>
      <c r="E111" s="5">
        <v>174013.02083333299</v>
      </c>
      <c r="F111" s="67">
        <f>DATE(Tabulka1[[#This Row],[Year]],Tabulka1[[#This Row],[Month]],"01")</f>
        <v>42036</v>
      </c>
    </row>
    <row r="112" spans="1:6" x14ac:dyDescent="0.35">
      <c r="A112" t="s">
        <v>4</v>
      </c>
      <c r="B112">
        <v>2015</v>
      </c>
      <c r="C112">
        <v>2</v>
      </c>
      <c r="D112" s="5">
        <v>481916.82</v>
      </c>
      <c r="E112" s="5">
        <v>800231.51000000199</v>
      </c>
      <c r="F112" s="67">
        <f>DATE(Tabulka1[[#This Row],[Year]],Tabulka1[[#This Row],[Month]],"01")</f>
        <v>42036</v>
      </c>
    </row>
    <row r="113" spans="1:6" x14ac:dyDescent="0.35">
      <c r="A113" t="s">
        <v>9</v>
      </c>
      <c r="B113">
        <v>2015</v>
      </c>
      <c r="C113">
        <v>2</v>
      </c>
      <c r="D113" s="5">
        <v>172573.48499999999</v>
      </c>
      <c r="E113" s="5">
        <v>335690.39750000002</v>
      </c>
      <c r="F113" s="67">
        <f>DATE(Tabulka1[[#This Row],[Year]],Tabulka1[[#This Row],[Month]],"01")</f>
        <v>42036</v>
      </c>
    </row>
    <row r="114" spans="1:6" x14ac:dyDescent="0.35">
      <c r="A114" t="s">
        <v>7</v>
      </c>
      <c r="B114">
        <v>2015</v>
      </c>
      <c r="C114">
        <v>3</v>
      </c>
      <c r="D114" s="5">
        <v>914810.76750000298</v>
      </c>
      <c r="E114" s="5">
        <v>1313479.3575000099</v>
      </c>
      <c r="F114" s="67">
        <f>DATE(Tabulka1[[#This Row],[Year]],Tabulka1[[#This Row],[Month]],"01")</f>
        <v>42064</v>
      </c>
    </row>
    <row r="115" spans="1:6" x14ac:dyDescent="0.35">
      <c r="A115" t="s">
        <v>8</v>
      </c>
      <c r="B115">
        <v>2015</v>
      </c>
      <c r="C115">
        <v>3</v>
      </c>
      <c r="D115" s="5">
        <v>7376611.51500009</v>
      </c>
      <c r="E115" s="5">
        <v>8633502.8799999803</v>
      </c>
      <c r="F115" s="67">
        <f>DATE(Tabulka1[[#This Row],[Year]],Tabulka1[[#This Row],[Month]],"01")</f>
        <v>42064</v>
      </c>
    </row>
    <row r="116" spans="1:6" x14ac:dyDescent="0.35">
      <c r="A116" t="s">
        <v>5</v>
      </c>
      <c r="B116">
        <v>2015</v>
      </c>
      <c r="C116">
        <v>3</v>
      </c>
      <c r="D116" s="5">
        <v>4117311.7650000299</v>
      </c>
      <c r="E116" s="5">
        <v>5951656.8275000304</v>
      </c>
      <c r="F116" s="67">
        <f>DATE(Tabulka1[[#This Row],[Year]],Tabulka1[[#This Row],[Month]],"01")</f>
        <v>42064</v>
      </c>
    </row>
    <row r="117" spans="1:6" x14ac:dyDescent="0.35">
      <c r="A117" t="s">
        <v>3</v>
      </c>
      <c r="B117">
        <v>2015</v>
      </c>
      <c r="C117">
        <v>3</v>
      </c>
      <c r="D117" s="5">
        <v>10451906.6399999</v>
      </c>
      <c r="E117" s="5">
        <v>6934736.8899999596</v>
      </c>
      <c r="F117" s="67">
        <f>DATE(Tabulka1[[#This Row],[Year]],Tabulka1[[#This Row],[Month]],"01")</f>
        <v>42064</v>
      </c>
    </row>
    <row r="118" spans="1:6" x14ac:dyDescent="0.35">
      <c r="A118" t="s">
        <v>6</v>
      </c>
      <c r="B118">
        <v>2015</v>
      </c>
      <c r="C118">
        <v>3</v>
      </c>
      <c r="D118" s="5">
        <v>2408061.4950000499</v>
      </c>
      <c r="E118" s="5">
        <v>4874923.8199999798</v>
      </c>
      <c r="F118" s="67">
        <f>DATE(Tabulka1[[#This Row],[Year]],Tabulka1[[#This Row],[Month]],"01")</f>
        <v>42064</v>
      </c>
    </row>
    <row r="119" spans="1:6" x14ac:dyDescent="0.35">
      <c r="A119" t="s">
        <v>2</v>
      </c>
      <c r="B119">
        <v>2015</v>
      </c>
      <c r="C119">
        <v>3</v>
      </c>
      <c r="D119" s="5">
        <v>398662.63500000001</v>
      </c>
      <c r="E119" s="5">
        <v>430775.67749999999</v>
      </c>
      <c r="F119" s="67">
        <f>DATE(Tabulka1[[#This Row],[Year]],Tabulka1[[#This Row],[Month]],"01")</f>
        <v>42064</v>
      </c>
    </row>
    <row r="120" spans="1:6" x14ac:dyDescent="0.35">
      <c r="A120" t="s">
        <v>4</v>
      </c>
      <c r="B120">
        <v>2015</v>
      </c>
      <c r="C120">
        <v>3</v>
      </c>
      <c r="D120" s="5">
        <v>909422.90250000695</v>
      </c>
      <c r="E120" s="5">
        <v>1513186.1975</v>
      </c>
      <c r="F120" s="67">
        <f>DATE(Tabulka1[[#This Row],[Year]],Tabulka1[[#This Row],[Month]],"01")</f>
        <v>42064</v>
      </c>
    </row>
    <row r="121" spans="1:6" x14ac:dyDescent="0.35">
      <c r="A121" t="s">
        <v>9</v>
      </c>
      <c r="B121">
        <v>2015</v>
      </c>
      <c r="C121">
        <v>3</v>
      </c>
      <c r="D121" s="5">
        <v>361621.88999999902</v>
      </c>
      <c r="E121" s="5">
        <v>690395.14000000095</v>
      </c>
      <c r="F121" s="67">
        <f>DATE(Tabulka1[[#This Row],[Year]],Tabulka1[[#This Row],[Month]],"01")</f>
        <v>42064</v>
      </c>
    </row>
    <row r="122" spans="1:6" x14ac:dyDescent="0.35">
      <c r="A122" t="s">
        <v>7</v>
      </c>
      <c r="B122">
        <v>2015</v>
      </c>
      <c r="C122">
        <v>4</v>
      </c>
      <c r="D122" s="5">
        <v>881338.92000000097</v>
      </c>
      <c r="E122" s="5">
        <v>1290567.40750001</v>
      </c>
      <c r="F122" s="67">
        <f>DATE(Tabulka1[[#This Row],[Year]],Tabulka1[[#This Row],[Month]],"01")</f>
        <v>42095</v>
      </c>
    </row>
    <row r="123" spans="1:6" x14ac:dyDescent="0.35">
      <c r="A123" t="s">
        <v>8</v>
      </c>
      <c r="B123">
        <v>2015</v>
      </c>
      <c r="C123">
        <v>4</v>
      </c>
      <c r="D123" s="5">
        <v>8064411.2325001098</v>
      </c>
      <c r="E123" s="5">
        <v>9411975.7699999604</v>
      </c>
      <c r="F123" s="67">
        <f>DATE(Tabulka1[[#This Row],[Year]],Tabulka1[[#This Row],[Month]],"01")</f>
        <v>42095</v>
      </c>
    </row>
    <row r="124" spans="1:6" x14ac:dyDescent="0.35">
      <c r="A124" t="s">
        <v>5</v>
      </c>
      <c r="B124">
        <v>2015</v>
      </c>
      <c r="C124">
        <v>4</v>
      </c>
      <c r="D124" s="5">
        <v>4029112.97250003</v>
      </c>
      <c r="E124" s="5">
        <v>5602446.4950000299</v>
      </c>
      <c r="F124" s="67">
        <f>DATE(Tabulka1[[#This Row],[Year]],Tabulka1[[#This Row],[Month]],"01")</f>
        <v>42095</v>
      </c>
    </row>
    <row r="125" spans="1:6" x14ac:dyDescent="0.35">
      <c r="A125" t="s">
        <v>3</v>
      </c>
      <c r="B125">
        <v>2015</v>
      </c>
      <c r="C125">
        <v>4</v>
      </c>
      <c r="D125" s="5">
        <v>11301516.9749998</v>
      </c>
      <c r="E125" s="5">
        <v>7703881.2574999398</v>
      </c>
      <c r="F125" s="67">
        <f>DATE(Tabulka1[[#This Row],[Year]],Tabulka1[[#This Row],[Month]],"01")</f>
        <v>42095</v>
      </c>
    </row>
    <row r="126" spans="1:6" x14ac:dyDescent="0.35">
      <c r="A126" t="s">
        <v>6</v>
      </c>
      <c r="B126">
        <v>2015</v>
      </c>
      <c r="C126">
        <v>4</v>
      </c>
      <c r="D126" s="5">
        <v>2351945.8200000501</v>
      </c>
      <c r="E126" s="5">
        <v>5068005.71749999</v>
      </c>
      <c r="F126" s="67">
        <f>DATE(Tabulka1[[#This Row],[Year]],Tabulka1[[#This Row],[Month]],"01")</f>
        <v>42095</v>
      </c>
    </row>
    <row r="127" spans="1:6" x14ac:dyDescent="0.35">
      <c r="A127" t="s">
        <v>2</v>
      </c>
      <c r="B127">
        <v>2015</v>
      </c>
      <c r="C127">
        <v>4</v>
      </c>
      <c r="D127" s="5">
        <v>415990.62749999901</v>
      </c>
      <c r="E127" s="5">
        <v>443059.67416666698</v>
      </c>
      <c r="F127" s="67">
        <f>DATE(Tabulka1[[#This Row],[Year]],Tabulka1[[#This Row],[Month]],"01")</f>
        <v>42095</v>
      </c>
    </row>
    <row r="128" spans="1:6" x14ac:dyDescent="0.35">
      <c r="A128" t="s">
        <v>4</v>
      </c>
      <c r="B128">
        <v>2015</v>
      </c>
      <c r="C128">
        <v>4</v>
      </c>
      <c r="D128" s="5">
        <v>798428.50500000501</v>
      </c>
      <c r="E128" s="5">
        <v>1355535.8725000001</v>
      </c>
      <c r="F128" s="67">
        <f>DATE(Tabulka1[[#This Row],[Year]],Tabulka1[[#This Row],[Month]],"01")</f>
        <v>42095</v>
      </c>
    </row>
    <row r="129" spans="1:6" x14ac:dyDescent="0.35">
      <c r="A129" t="s">
        <v>9</v>
      </c>
      <c r="B129">
        <v>2015</v>
      </c>
      <c r="C129">
        <v>4</v>
      </c>
      <c r="D129" s="5">
        <v>496181.69999999698</v>
      </c>
      <c r="E129" s="5">
        <v>922325.025000002</v>
      </c>
      <c r="F129" s="67">
        <f>DATE(Tabulka1[[#This Row],[Year]],Tabulka1[[#This Row],[Month]],"01")</f>
        <v>42095</v>
      </c>
    </row>
    <row r="130" spans="1:6" x14ac:dyDescent="0.35">
      <c r="A130" t="s">
        <v>7</v>
      </c>
      <c r="B130">
        <v>2015</v>
      </c>
      <c r="C130">
        <v>5</v>
      </c>
      <c r="D130" s="5">
        <v>805058.83499999903</v>
      </c>
      <c r="E130" s="5">
        <v>1111772.54</v>
      </c>
      <c r="F130" s="67">
        <f>DATE(Tabulka1[[#This Row],[Year]],Tabulka1[[#This Row],[Month]],"01")</f>
        <v>42125</v>
      </c>
    </row>
    <row r="131" spans="1:6" x14ac:dyDescent="0.35">
      <c r="A131" t="s">
        <v>8</v>
      </c>
      <c r="B131">
        <v>2015</v>
      </c>
      <c r="C131">
        <v>5</v>
      </c>
      <c r="D131" s="5">
        <v>6832454.0025000796</v>
      </c>
      <c r="E131" s="5">
        <v>7958222.3458333202</v>
      </c>
      <c r="F131" s="67">
        <f>DATE(Tabulka1[[#This Row],[Year]],Tabulka1[[#This Row],[Month]],"01")</f>
        <v>42125</v>
      </c>
    </row>
    <row r="132" spans="1:6" x14ac:dyDescent="0.35">
      <c r="A132" t="s">
        <v>5</v>
      </c>
      <c r="B132">
        <v>2015</v>
      </c>
      <c r="C132">
        <v>5</v>
      </c>
      <c r="D132" s="5">
        <v>3445644.4050000198</v>
      </c>
      <c r="E132" s="5">
        <v>4219922.4000000199</v>
      </c>
      <c r="F132" s="67">
        <f>DATE(Tabulka1[[#This Row],[Year]],Tabulka1[[#This Row],[Month]],"01")</f>
        <v>42125</v>
      </c>
    </row>
    <row r="133" spans="1:6" x14ac:dyDescent="0.35">
      <c r="A133" t="s">
        <v>3</v>
      </c>
      <c r="B133">
        <v>2015</v>
      </c>
      <c r="C133">
        <v>5</v>
      </c>
      <c r="D133" s="5">
        <v>10412961.3524998</v>
      </c>
      <c r="E133" s="5">
        <v>7000057.5699999696</v>
      </c>
      <c r="F133" s="67">
        <f>DATE(Tabulka1[[#This Row],[Year]],Tabulka1[[#This Row],[Month]],"01")</f>
        <v>42125</v>
      </c>
    </row>
    <row r="134" spans="1:6" x14ac:dyDescent="0.35">
      <c r="A134" t="s">
        <v>6</v>
      </c>
      <c r="B134">
        <v>2015</v>
      </c>
      <c r="C134">
        <v>5</v>
      </c>
      <c r="D134" s="5">
        <v>1991128.7550000299</v>
      </c>
      <c r="E134" s="5">
        <v>4062398.75999999</v>
      </c>
      <c r="F134" s="67">
        <f>DATE(Tabulka1[[#This Row],[Year]],Tabulka1[[#This Row],[Month]],"01")</f>
        <v>42125</v>
      </c>
    </row>
    <row r="135" spans="1:6" x14ac:dyDescent="0.35">
      <c r="A135" t="s">
        <v>2</v>
      </c>
      <c r="B135">
        <v>2015</v>
      </c>
      <c r="C135">
        <v>5</v>
      </c>
      <c r="D135" s="5">
        <v>360493.40249999898</v>
      </c>
      <c r="E135" s="5">
        <v>385062.73249999998</v>
      </c>
      <c r="F135" s="67">
        <f>DATE(Tabulka1[[#This Row],[Year]],Tabulka1[[#This Row],[Month]],"01")</f>
        <v>42125</v>
      </c>
    </row>
    <row r="136" spans="1:6" x14ac:dyDescent="0.35">
      <c r="A136" t="s">
        <v>4</v>
      </c>
      <c r="B136">
        <v>2015</v>
      </c>
      <c r="C136">
        <v>5</v>
      </c>
      <c r="D136" s="5">
        <v>843400.79250000499</v>
      </c>
      <c r="E136" s="5">
        <v>1359459.7224999999</v>
      </c>
      <c r="F136" s="67">
        <f>DATE(Tabulka1[[#This Row],[Year]],Tabulka1[[#This Row],[Month]],"01")</f>
        <v>42125</v>
      </c>
    </row>
    <row r="137" spans="1:6" x14ac:dyDescent="0.35">
      <c r="A137" t="s">
        <v>9</v>
      </c>
      <c r="B137">
        <v>2015</v>
      </c>
      <c r="C137">
        <v>5</v>
      </c>
      <c r="D137" s="5">
        <v>501972.029999997</v>
      </c>
      <c r="E137" s="5">
        <v>930261.82500000403</v>
      </c>
      <c r="F137" s="67">
        <f>DATE(Tabulka1[[#This Row],[Year]],Tabulka1[[#This Row],[Month]],"01")</f>
        <v>42125</v>
      </c>
    </row>
    <row r="138" spans="1:6" x14ac:dyDescent="0.35">
      <c r="A138" t="s">
        <v>7</v>
      </c>
      <c r="B138">
        <v>2015</v>
      </c>
      <c r="C138">
        <v>6</v>
      </c>
      <c r="D138" s="5">
        <v>909990.37500000105</v>
      </c>
      <c r="E138" s="5">
        <v>1262964.76000001</v>
      </c>
      <c r="F138" s="67">
        <f>DATE(Tabulka1[[#This Row],[Year]],Tabulka1[[#This Row],[Month]],"01")</f>
        <v>42156</v>
      </c>
    </row>
    <row r="139" spans="1:6" x14ac:dyDescent="0.35">
      <c r="A139" t="s">
        <v>8</v>
      </c>
      <c r="B139">
        <v>2015</v>
      </c>
      <c r="C139">
        <v>6</v>
      </c>
      <c r="D139" s="5">
        <v>6551731.0425000796</v>
      </c>
      <c r="E139" s="5">
        <v>7595337.3791666599</v>
      </c>
      <c r="F139" s="67">
        <f>DATE(Tabulka1[[#This Row],[Year]],Tabulka1[[#This Row],[Month]],"01")</f>
        <v>42156</v>
      </c>
    </row>
    <row r="140" spans="1:6" x14ac:dyDescent="0.35">
      <c r="A140" t="s">
        <v>5</v>
      </c>
      <c r="B140">
        <v>2015</v>
      </c>
      <c r="C140">
        <v>6</v>
      </c>
      <c r="D140" s="5">
        <v>3431225.5950000202</v>
      </c>
      <c r="E140" s="5">
        <v>5671607.8375000302</v>
      </c>
      <c r="F140" s="67">
        <f>DATE(Tabulka1[[#This Row],[Year]],Tabulka1[[#This Row],[Month]],"01")</f>
        <v>42156</v>
      </c>
    </row>
    <row r="141" spans="1:6" x14ac:dyDescent="0.35">
      <c r="A141" t="s">
        <v>3</v>
      </c>
      <c r="B141">
        <v>2015</v>
      </c>
      <c r="C141">
        <v>6</v>
      </c>
      <c r="D141" s="5">
        <v>9902862.5849999003</v>
      </c>
      <c r="E141" s="5">
        <v>6756533.4174999697</v>
      </c>
      <c r="F141" s="67">
        <f>DATE(Tabulka1[[#This Row],[Year]],Tabulka1[[#This Row],[Month]],"01")</f>
        <v>42156</v>
      </c>
    </row>
    <row r="142" spans="1:6" x14ac:dyDescent="0.35">
      <c r="A142" t="s">
        <v>6</v>
      </c>
      <c r="B142">
        <v>2015</v>
      </c>
      <c r="C142">
        <v>6</v>
      </c>
      <c r="D142" s="5">
        <v>1369715.76000001</v>
      </c>
      <c r="E142" s="5">
        <v>3446024.6524999999</v>
      </c>
      <c r="F142" s="67">
        <f>DATE(Tabulka1[[#This Row],[Year]],Tabulka1[[#This Row],[Month]],"01")</f>
        <v>42156</v>
      </c>
    </row>
    <row r="143" spans="1:6" x14ac:dyDescent="0.35">
      <c r="A143" t="s">
        <v>2</v>
      </c>
      <c r="B143">
        <v>2015</v>
      </c>
      <c r="C143">
        <v>6</v>
      </c>
      <c r="D143" s="5">
        <v>437741.3775</v>
      </c>
      <c r="E143" s="5">
        <v>521243.47916666599</v>
      </c>
      <c r="F143" s="67">
        <f>DATE(Tabulka1[[#This Row],[Year]],Tabulka1[[#This Row],[Month]],"01")</f>
        <v>42156</v>
      </c>
    </row>
    <row r="144" spans="1:6" x14ac:dyDescent="0.35">
      <c r="A144" t="s">
        <v>4</v>
      </c>
      <c r="B144">
        <v>2015</v>
      </c>
      <c r="C144">
        <v>6</v>
      </c>
      <c r="D144" s="5">
        <v>552968.325000001</v>
      </c>
      <c r="E144" s="5">
        <v>1048251.1025</v>
      </c>
      <c r="F144" s="67">
        <f>DATE(Tabulka1[[#This Row],[Year]],Tabulka1[[#This Row],[Month]],"01")</f>
        <v>42156</v>
      </c>
    </row>
    <row r="145" spans="1:6" x14ac:dyDescent="0.35">
      <c r="A145" t="s">
        <v>9</v>
      </c>
      <c r="B145">
        <v>2015</v>
      </c>
      <c r="C145">
        <v>6</v>
      </c>
      <c r="D145" s="5">
        <v>584219.73749999795</v>
      </c>
      <c r="E145" s="5">
        <v>1138128.02</v>
      </c>
      <c r="F145" s="67">
        <f>DATE(Tabulka1[[#This Row],[Year]],Tabulka1[[#This Row],[Month]],"01")</f>
        <v>42156</v>
      </c>
    </row>
    <row r="146" spans="1:6" x14ac:dyDescent="0.35">
      <c r="D146" s="5"/>
      <c r="E146" s="5"/>
    </row>
    <row r="147" spans="1:6" x14ac:dyDescent="0.35">
      <c r="D147" s="5"/>
      <c r="E147" s="5"/>
    </row>
    <row r="148" spans="1:6" x14ac:dyDescent="0.35">
      <c r="D148" s="5"/>
      <c r="E148" s="5"/>
    </row>
    <row r="149" spans="1:6" x14ac:dyDescent="0.35">
      <c r="D149" s="5"/>
      <c r="E149" s="5"/>
    </row>
    <row r="150" spans="1:6" x14ac:dyDescent="0.35">
      <c r="D150" s="5"/>
      <c r="E150" s="5"/>
    </row>
    <row r="151" spans="1:6" x14ac:dyDescent="0.35">
      <c r="D151" s="5"/>
      <c r="E151" s="5"/>
    </row>
    <row r="152" spans="1:6" x14ac:dyDescent="0.35">
      <c r="D152" s="5"/>
      <c r="E152" s="5"/>
    </row>
    <row r="153" spans="1:6" x14ac:dyDescent="0.35">
      <c r="D153" s="5"/>
      <c r="E153" s="5"/>
    </row>
    <row r="154" spans="1:6" x14ac:dyDescent="0.35">
      <c r="D154" s="5"/>
      <c r="E154" s="5"/>
    </row>
    <row r="155" spans="1:6" x14ac:dyDescent="0.35">
      <c r="D155" s="5"/>
      <c r="E155" s="5"/>
    </row>
    <row r="156" spans="1:6" x14ac:dyDescent="0.35">
      <c r="D156" s="5"/>
      <c r="E156" s="5"/>
    </row>
    <row r="157" spans="1:6" x14ac:dyDescent="0.35">
      <c r="D157" s="5"/>
      <c r="E157" s="5"/>
    </row>
    <row r="158" spans="1:6" x14ac:dyDescent="0.35">
      <c r="D158" s="5"/>
      <c r="E158" s="5"/>
    </row>
    <row r="159" spans="1:6" x14ac:dyDescent="0.35">
      <c r="D159" s="5"/>
      <c r="E159" s="5"/>
    </row>
    <row r="160" spans="1:6" x14ac:dyDescent="0.35">
      <c r="D160" s="5"/>
      <c r="E160" s="5"/>
    </row>
    <row r="161" spans="4:5" x14ac:dyDescent="0.35">
      <c r="D161" s="5"/>
      <c r="E161" s="5"/>
    </row>
    <row r="162" spans="4:5" x14ac:dyDescent="0.35">
      <c r="D162" s="5"/>
      <c r="E162" s="5"/>
    </row>
    <row r="163" spans="4:5" x14ac:dyDescent="0.35">
      <c r="D163" s="5"/>
      <c r="E163" s="5"/>
    </row>
    <row r="164" spans="4:5" x14ac:dyDescent="0.35">
      <c r="D164" s="5"/>
      <c r="E164" s="5"/>
    </row>
    <row r="165" spans="4:5" x14ac:dyDescent="0.35">
      <c r="D165" s="5"/>
      <c r="E165" s="5"/>
    </row>
    <row r="166" spans="4:5" x14ac:dyDescent="0.35">
      <c r="D166" s="5"/>
      <c r="E166" s="5"/>
    </row>
    <row r="167" spans="4:5" x14ac:dyDescent="0.35">
      <c r="D167" s="5"/>
      <c r="E167" s="5"/>
    </row>
    <row r="168" spans="4:5" x14ac:dyDescent="0.35">
      <c r="D168" s="5"/>
      <c r="E168" s="5"/>
    </row>
    <row r="169" spans="4:5" x14ac:dyDescent="0.35">
      <c r="D169" s="5"/>
      <c r="E169" s="5"/>
    </row>
    <row r="170" spans="4:5" x14ac:dyDescent="0.35">
      <c r="D170" s="5"/>
      <c r="E170" s="5"/>
    </row>
    <row r="171" spans="4:5" x14ac:dyDescent="0.35">
      <c r="D171" s="5"/>
      <c r="E171" s="5"/>
    </row>
    <row r="172" spans="4:5" x14ac:dyDescent="0.35">
      <c r="D172" s="5"/>
      <c r="E172" s="5"/>
    </row>
    <row r="173" spans="4:5" x14ac:dyDescent="0.35">
      <c r="D173" s="5"/>
      <c r="E173" s="5"/>
    </row>
    <row r="174" spans="4:5" x14ac:dyDescent="0.35">
      <c r="D174" s="5"/>
      <c r="E174" s="5"/>
    </row>
    <row r="175" spans="4:5" x14ac:dyDescent="0.35">
      <c r="D175" s="5"/>
      <c r="E175" s="5"/>
    </row>
    <row r="176" spans="4:5" x14ac:dyDescent="0.35">
      <c r="D176" s="5"/>
      <c r="E176" s="5"/>
    </row>
    <row r="177" spans="4:5" x14ac:dyDescent="0.35">
      <c r="D177" s="5"/>
      <c r="E177" s="5"/>
    </row>
    <row r="178" spans="4:5" x14ac:dyDescent="0.35">
      <c r="D178" s="5"/>
      <c r="E178" s="5"/>
    </row>
    <row r="179" spans="4:5" x14ac:dyDescent="0.35">
      <c r="D179" s="5"/>
      <c r="E179" s="5"/>
    </row>
    <row r="180" spans="4:5" x14ac:dyDescent="0.35">
      <c r="D180" s="5"/>
      <c r="E180" s="5"/>
    </row>
    <row r="181" spans="4:5" x14ac:dyDescent="0.35">
      <c r="D181" s="5"/>
      <c r="E181" s="5"/>
    </row>
    <row r="182" spans="4:5" x14ac:dyDescent="0.35">
      <c r="D182" s="5"/>
      <c r="E182" s="5"/>
    </row>
    <row r="183" spans="4:5" x14ac:dyDescent="0.35">
      <c r="D183" s="5"/>
      <c r="E183" s="5"/>
    </row>
    <row r="184" spans="4:5" x14ac:dyDescent="0.35">
      <c r="D184" s="5"/>
      <c r="E184" s="5"/>
    </row>
    <row r="185" spans="4:5" x14ac:dyDescent="0.35">
      <c r="D185" s="5"/>
      <c r="E185" s="5"/>
    </row>
    <row r="186" spans="4:5" x14ac:dyDescent="0.35">
      <c r="D186" s="5"/>
      <c r="E186" s="5"/>
    </row>
    <row r="187" spans="4:5" x14ac:dyDescent="0.35">
      <c r="D187" s="5"/>
      <c r="E187" s="5"/>
    </row>
    <row r="188" spans="4:5" x14ac:dyDescent="0.35">
      <c r="D188" s="5"/>
      <c r="E188" s="5"/>
    </row>
    <row r="189" spans="4:5" x14ac:dyDescent="0.35">
      <c r="D189" s="5"/>
      <c r="E189" s="5"/>
    </row>
    <row r="190" spans="4:5" x14ac:dyDescent="0.35">
      <c r="D190" s="5"/>
      <c r="E190" s="5"/>
    </row>
    <row r="191" spans="4:5" x14ac:dyDescent="0.35">
      <c r="D191" s="5"/>
      <c r="E191" s="5"/>
    </row>
    <row r="192" spans="4:5" x14ac:dyDescent="0.35">
      <c r="D192" s="5"/>
      <c r="E192" s="5"/>
    </row>
    <row r="193" spans="4:5" x14ac:dyDescent="0.35">
      <c r="D193" s="5"/>
      <c r="E193" s="5"/>
    </row>
    <row r="194" spans="4:5" x14ac:dyDescent="0.35">
      <c r="D194" s="5"/>
      <c r="E194" s="5"/>
    </row>
    <row r="195" spans="4:5" x14ac:dyDescent="0.35">
      <c r="D195" s="5"/>
      <c r="E195" s="5"/>
    </row>
    <row r="196" spans="4:5" x14ac:dyDescent="0.35">
      <c r="D196" s="5"/>
      <c r="E196" s="5"/>
    </row>
    <row r="197" spans="4:5" x14ac:dyDescent="0.35">
      <c r="D197" s="5"/>
      <c r="E197" s="5"/>
    </row>
    <row r="198" spans="4:5" x14ac:dyDescent="0.35">
      <c r="D198" s="5"/>
      <c r="E198" s="5"/>
    </row>
    <row r="199" spans="4:5" x14ac:dyDescent="0.35">
      <c r="D199" s="5"/>
      <c r="E199" s="5"/>
    </row>
    <row r="200" spans="4:5" x14ac:dyDescent="0.35">
      <c r="D200" s="5"/>
      <c r="E200" s="5"/>
    </row>
    <row r="201" spans="4:5" x14ac:dyDescent="0.35">
      <c r="D201" s="5"/>
      <c r="E201" s="5"/>
    </row>
    <row r="202" spans="4:5" x14ac:dyDescent="0.35">
      <c r="D202" s="5"/>
      <c r="E202" s="5"/>
    </row>
    <row r="203" spans="4:5" x14ac:dyDescent="0.35">
      <c r="D203" s="5"/>
      <c r="E203" s="5"/>
    </row>
    <row r="204" spans="4:5" x14ac:dyDescent="0.35">
      <c r="D204" s="5"/>
      <c r="E204" s="5"/>
    </row>
    <row r="205" spans="4:5" x14ac:dyDescent="0.35">
      <c r="D205" s="5"/>
      <c r="E205" s="5"/>
    </row>
    <row r="206" spans="4:5" x14ac:dyDescent="0.35">
      <c r="D206" s="5"/>
      <c r="E206" s="5"/>
    </row>
    <row r="207" spans="4:5" x14ac:dyDescent="0.35">
      <c r="D207" s="5"/>
      <c r="E207" s="5"/>
    </row>
    <row r="208" spans="4:5" x14ac:dyDescent="0.35">
      <c r="D208" s="5"/>
      <c r="E208" s="5"/>
    </row>
    <row r="209" spans="4:5" x14ac:dyDescent="0.35">
      <c r="D209" s="5"/>
      <c r="E209" s="5"/>
    </row>
    <row r="210" spans="4:5" x14ac:dyDescent="0.35">
      <c r="D210" s="5"/>
      <c r="E210" s="5"/>
    </row>
    <row r="211" spans="4:5" x14ac:dyDescent="0.35">
      <c r="D211" s="5"/>
      <c r="E211" s="5"/>
    </row>
    <row r="212" spans="4:5" x14ac:dyDescent="0.35">
      <c r="D212" s="5"/>
      <c r="E212" s="5"/>
    </row>
    <row r="213" spans="4:5" x14ac:dyDescent="0.35">
      <c r="D213" s="5"/>
      <c r="E213" s="5"/>
    </row>
    <row r="214" spans="4:5" x14ac:dyDescent="0.35">
      <c r="D214" s="5"/>
      <c r="E214" s="5"/>
    </row>
    <row r="215" spans="4:5" x14ac:dyDescent="0.35">
      <c r="D215" s="5"/>
      <c r="E215" s="5"/>
    </row>
    <row r="216" spans="4:5" x14ac:dyDescent="0.35">
      <c r="D216" s="5"/>
      <c r="E216" s="5"/>
    </row>
    <row r="217" spans="4:5" x14ac:dyDescent="0.35">
      <c r="D217" s="5"/>
      <c r="E217" s="5"/>
    </row>
    <row r="218" spans="4:5" x14ac:dyDescent="0.35">
      <c r="D218" s="5"/>
      <c r="E218" s="5"/>
    </row>
    <row r="219" spans="4:5" x14ac:dyDescent="0.35">
      <c r="D219" s="5"/>
      <c r="E219" s="5"/>
    </row>
    <row r="220" spans="4:5" x14ac:dyDescent="0.35">
      <c r="D220" s="5"/>
      <c r="E220" s="5"/>
    </row>
    <row r="221" spans="4:5" x14ac:dyDescent="0.35">
      <c r="D221" s="5"/>
      <c r="E221" s="5"/>
    </row>
    <row r="222" spans="4:5" x14ac:dyDescent="0.35">
      <c r="D222" s="5"/>
      <c r="E222" s="5"/>
    </row>
    <row r="223" spans="4:5" x14ac:dyDescent="0.35">
      <c r="D223" s="5"/>
      <c r="E223" s="5"/>
    </row>
    <row r="224" spans="4:5" x14ac:dyDescent="0.35">
      <c r="D224" s="5"/>
      <c r="E224" s="5"/>
    </row>
    <row r="225" spans="4:5" x14ac:dyDescent="0.35">
      <c r="D225" s="5"/>
      <c r="E225" s="5"/>
    </row>
    <row r="226" spans="4:5" x14ac:dyDescent="0.35">
      <c r="D226" s="5"/>
      <c r="E226" s="5"/>
    </row>
    <row r="227" spans="4:5" x14ac:dyDescent="0.35">
      <c r="D227" s="5"/>
      <c r="E227" s="5"/>
    </row>
    <row r="228" spans="4:5" x14ac:dyDescent="0.35">
      <c r="D228" s="5"/>
      <c r="E228" s="5"/>
    </row>
    <row r="229" spans="4:5" x14ac:dyDescent="0.35">
      <c r="D229" s="5"/>
      <c r="E229" s="5"/>
    </row>
    <row r="230" spans="4:5" x14ac:dyDescent="0.35">
      <c r="D230" s="5"/>
      <c r="E230" s="5"/>
    </row>
    <row r="231" spans="4:5" x14ac:dyDescent="0.35">
      <c r="D231" s="5"/>
      <c r="E231" s="5"/>
    </row>
    <row r="232" spans="4:5" x14ac:dyDescent="0.35">
      <c r="D232" s="5"/>
      <c r="E232" s="5"/>
    </row>
    <row r="233" spans="4:5" x14ac:dyDescent="0.35">
      <c r="D233" s="5"/>
      <c r="E233" s="5"/>
    </row>
    <row r="234" spans="4:5" x14ac:dyDescent="0.35">
      <c r="D234" s="5"/>
      <c r="E234" s="5"/>
    </row>
    <row r="235" spans="4:5" x14ac:dyDescent="0.35">
      <c r="D235" s="5"/>
      <c r="E235" s="5"/>
    </row>
    <row r="236" spans="4:5" x14ac:dyDescent="0.35">
      <c r="D236" s="5"/>
      <c r="E236" s="5"/>
    </row>
    <row r="237" spans="4:5" x14ac:dyDescent="0.35">
      <c r="D237" s="5"/>
      <c r="E237" s="5"/>
    </row>
    <row r="238" spans="4:5" x14ac:dyDescent="0.35">
      <c r="D238" s="5"/>
      <c r="E238" s="5"/>
    </row>
    <row r="239" spans="4:5" x14ac:dyDescent="0.35">
      <c r="D239" s="5"/>
      <c r="E239" s="5"/>
    </row>
    <row r="240" spans="4:5" x14ac:dyDescent="0.35">
      <c r="D240" s="5"/>
      <c r="E240" s="5"/>
    </row>
  </sheetData>
  <pageMargins left="0.7" right="0.7" top="0.78740157499999996" bottom="0.78740157499999996" header="0.3" footer="0.3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  <ext xmlns:x15="http://schemas.microsoft.com/office/spreadsheetml/2010/11/main" uri="{7E03D99C-DC04-49d9-9315-930204A7B6E9}">
      <x15:timelineRefs>
        <x15:timelineRef r:id="rId5"/>
      </x15:timelineRef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AC87C-74D9-44C6-8555-5B79163B7DAA}">
  <sheetPr codeName="List7"/>
  <dimension ref="A2:P25"/>
  <sheetViews>
    <sheetView topLeftCell="A4" zoomScaleNormal="100" workbookViewId="0">
      <selection activeCell="B18" sqref="B18:B25"/>
    </sheetView>
  </sheetViews>
  <sheetFormatPr defaultRowHeight="14.5" x14ac:dyDescent="0.35"/>
  <cols>
    <col min="1" max="1" width="12.36328125" customWidth="1"/>
    <col min="2" max="2" width="15.90625" bestFit="1" customWidth="1"/>
    <col min="3" max="14" width="13.36328125" customWidth="1"/>
    <col min="15" max="15" width="21.1796875" customWidth="1"/>
    <col min="16" max="19" width="13.36328125" customWidth="1"/>
    <col min="20" max="20" width="20.54296875" customWidth="1"/>
  </cols>
  <sheetData>
    <row r="2" spans="1:16" ht="15" thickBot="1" x14ac:dyDescent="0.4"/>
    <row r="3" spans="1:16" ht="14.4" customHeight="1" x14ac:dyDescent="0.35">
      <c r="A3" s="81" t="s">
        <v>0</v>
      </c>
      <c r="B3" s="11" t="s">
        <v>17</v>
      </c>
      <c r="C3" s="8">
        <v>2014</v>
      </c>
      <c r="D3" s="4">
        <v>2014</v>
      </c>
      <c r="E3" s="4">
        <v>2014</v>
      </c>
      <c r="F3" s="4">
        <v>2014</v>
      </c>
      <c r="G3" s="4">
        <v>2014</v>
      </c>
      <c r="H3" s="4">
        <v>2014</v>
      </c>
      <c r="I3" s="4">
        <v>2014</v>
      </c>
      <c r="J3" s="4">
        <v>2014</v>
      </c>
      <c r="K3" s="4">
        <v>2014</v>
      </c>
      <c r="L3" s="4">
        <v>2014</v>
      </c>
      <c r="M3" s="4">
        <v>2014</v>
      </c>
      <c r="N3" s="62">
        <v>2014</v>
      </c>
    </row>
    <row r="4" spans="1:16" x14ac:dyDescent="0.35">
      <c r="A4" s="82"/>
      <c r="B4" s="12" t="s">
        <v>20</v>
      </c>
      <c r="C4" s="9">
        <v>1</v>
      </c>
      <c r="D4" s="7">
        <v>2</v>
      </c>
      <c r="E4" s="7">
        <v>3</v>
      </c>
      <c r="F4" s="7">
        <v>4</v>
      </c>
      <c r="G4" s="7">
        <v>5</v>
      </c>
      <c r="H4" s="7">
        <v>6</v>
      </c>
      <c r="I4" s="7">
        <v>7</v>
      </c>
      <c r="J4" s="7">
        <v>8</v>
      </c>
      <c r="K4" s="7">
        <v>9</v>
      </c>
      <c r="L4" s="7">
        <v>10</v>
      </c>
      <c r="M4" s="7">
        <v>11</v>
      </c>
      <c r="N4" s="63">
        <v>12</v>
      </c>
    </row>
    <row r="5" spans="1:16" ht="15" thickBot="1" x14ac:dyDescent="0.4">
      <c r="A5" s="83"/>
      <c r="B5" s="13" t="s">
        <v>21</v>
      </c>
      <c r="C5" s="10" t="str">
        <f>TEXT(_xlfn.CONCAT("1.",C4,".",C3),"[$-EN]mmmm")</f>
        <v>January</v>
      </c>
      <c r="D5" s="10" t="str">
        <f t="shared" ref="D5:N5" si="0">TEXT(_xlfn.CONCAT("1.",D4,".",D3),"[$-EN]mmmm")</f>
        <v>February</v>
      </c>
      <c r="E5" s="10" t="str">
        <f t="shared" si="0"/>
        <v>March</v>
      </c>
      <c r="F5" s="10" t="str">
        <f t="shared" si="0"/>
        <v>April</v>
      </c>
      <c r="G5" s="10" t="str">
        <f t="shared" si="0"/>
        <v>May</v>
      </c>
      <c r="H5" s="10" t="str">
        <f t="shared" si="0"/>
        <v>June</v>
      </c>
      <c r="I5" s="10" t="str">
        <f t="shared" si="0"/>
        <v>July</v>
      </c>
      <c r="J5" s="10" t="str">
        <f t="shared" si="0"/>
        <v>August</v>
      </c>
      <c r="K5" s="10" t="str">
        <f t="shared" si="0"/>
        <v>September</v>
      </c>
      <c r="L5" s="10" t="str">
        <f t="shared" si="0"/>
        <v>October</v>
      </c>
      <c r="M5" s="10" t="str">
        <f t="shared" si="0"/>
        <v>November</v>
      </c>
      <c r="N5" s="64" t="str">
        <f t="shared" si="0"/>
        <v>December</v>
      </c>
    </row>
    <row r="6" spans="1:16" ht="25.25" customHeight="1" x14ac:dyDescent="0.35">
      <c r="A6" s="84" t="s">
        <v>7</v>
      </c>
      <c r="B6" s="85"/>
      <c r="C6" s="3">
        <f>SUMIFS(price,segment,KT_funkce!$A6,year,KT_funkce!C$3,month,KT_funkce!C$4)</f>
        <v>801850.4425</v>
      </c>
      <c r="D6" s="1">
        <f>SUMIFS(price,segment,KT_funkce!$A6,year,KT_funkce!D$3,month,KT_funkce!D$4)</f>
        <v>989518.09</v>
      </c>
      <c r="E6" s="1">
        <f>SUMIFS(price,segment,KT_funkce!$A6,year,KT_funkce!E$3,month,KT_funkce!E$4)</f>
        <v>1698134.79</v>
      </c>
      <c r="F6" s="1">
        <f>SUMIFS(price,segment,KT_funkce!$A6,year,KT_funkce!F$3,month,KT_funkce!F$4)</f>
        <v>2039123.0075000001</v>
      </c>
      <c r="G6" s="2">
        <f>SUMIFS(price,segment,KT_funkce!$A6,year,KT_funkce!G$3,month,KT_funkce!G$4)</f>
        <v>1942939.8274999999</v>
      </c>
      <c r="H6" s="2">
        <f>SUMIFS(price,segment,KT_funkce!$A6,year,KT_funkce!H$3,month,KT_funkce!H$4)</f>
        <v>1655130.38</v>
      </c>
      <c r="I6" s="2">
        <f>SUMIFS(price,segment,KT_funkce!$A6,year,KT_funkce!I$3,month,KT_funkce!I$4)</f>
        <v>1069620.0649999999</v>
      </c>
      <c r="J6" s="2">
        <f>SUMIFS(price,segment,KT_funkce!$A6,year,KT_funkce!J$3,month,KT_funkce!J$4)</f>
        <v>1039757.02</v>
      </c>
      <c r="K6" s="2">
        <f>SUMIFS(price,segment,KT_funkce!$A6,year,KT_funkce!K$3,month,KT_funkce!K$4)</f>
        <v>904871.34250000201</v>
      </c>
      <c r="L6" s="2">
        <f>SUMIFS(price,segment,KT_funkce!$A6,year,KT_funkce!L$3,month,KT_funkce!L$4)</f>
        <v>648479.72</v>
      </c>
      <c r="M6" s="2">
        <f>SUMIFS(price,segment,KT_funkce!$A6,year,KT_funkce!M$3,month,KT_funkce!M$4)</f>
        <v>488149.255</v>
      </c>
      <c r="N6" s="65">
        <f>SUMIFS(price,segment,KT_funkce!$A6,year,KT_funkce!N$3,month,KT_funkce!N$4)</f>
        <v>503870.59499999898</v>
      </c>
      <c r="P6" s="23"/>
    </row>
    <row r="7" spans="1:16" ht="25.25" customHeight="1" x14ac:dyDescent="0.35">
      <c r="A7" s="86" t="s">
        <v>8</v>
      </c>
      <c r="B7" s="87"/>
      <c r="C7" s="3">
        <f>SUMIFS(price,segment,KT_funkce!$A7,year,KT_funkce!C$3,month,KT_funkce!C$4)</f>
        <v>1900758.5050000099</v>
      </c>
      <c r="D7" s="1">
        <f>SUMIFS(price,segment,KT_funkce!$A7,year,KT_funkce!D$3,month,KT_funkce!D$4)</f>
        <v>2844334.8500000099</v>
      </c>
      <c r="E7" s="1">
        <f>SUMIFS(price,segment,KT_funkce!$A7,year,KT_funkce!E$3,month,KT_funkce!E$4)</f>
        <v>5924818.9750000099</v>
      </c>
      <c r="F7" s="1">
        <f>SUMIFS(price,segment,KT_funkce!$A7,year,KT_funkce!F$3,month,KT_funkce!F$4)</f>
        <v>7102113.3000000101</v>
      </c>
      <c r="G7" s="2">
        <f>SUMIFS(price,segment,KT_funkce!$A7,year,KT_funkce!G$3,month,KT_funkce!G$4)</f>
        <v>7805139.2174999798</v>
      </c>
      <c r="H7" s="2">
        <f>SUMIFS(price,segment,KT_funkce!$A7,year,KT_funkce!H$3,month,KT_funkce!H$4)</f>
        <v>6385138.6175000099</v>
      </c>
      <c r="I7" s="2">
        <f>SUMIFS(price,segment,KT_funkce!$A7,year,KT_funkce!I$3,month,KT_funkce!I$4)</f>
        <v>8960622.2083332594</v>
      </c>
      <c r="J7" s="2">
        <f>SUMIFS(price,segment,KT_funkce!$A7,year,KT_funkce!J$3,month,KT_funkce!J$4)</f>
        <v>8432002.7724999692</v>
      </c>
      <c r="K7" s="2">
        <f>SUMIFS(price,segment,KT_funkce!$A7,year,KT_funkce!K$3,month,KT_funkce!K$4)</f>
        <v>5825640.4983333098</v>
      </c>
      <c r="L7" s="2">
        <f>SUMIFS(price,segment,KT_funkce!$A7,year,KT_funkce!L$3,month,KT_funkce!L$4)</f>
        <v>4140892.3266666601</v>
      </c>
      <c r="M7" s="2">
        <f>SUMIFS(price,segment,KT_funkce!$A7,year,KT_funkce!M$3,month,KT_funkce!M$4)</f>
        <v>3123508.8658333402</v>
      </c>
      <c r="N7" s="65">
        <f>SUMIFS(price,segment,KT_funkce!$A7,year,KT_funkce!N$3,month,KT_funkce!N$4)</f>
        <v>2879956.665</v>
      </c>
      <c r="P7" s="23"/>
    </row>
    <row r="8" spans="1:16" ht="25.25" customHeight="1" x14ac:dyDescent="0.35">
      <c r="A8" s="86" t="s">
        <v>5</v>
      </c>
      <c r="B8" s="87"/>
      <c r="C8" s="3">
        <f>SUMIFS(price,segment,KT_funkce!$A8,year,KT_funkce!C$3,month,KT_funkce!C$4)</f>
        <v>1260783.9975000001</v>
      </c>
      <c r="D8" s="1">
        <f>SUMIFS(price,segment,KT_funkce!$A8,year,KT_funkce!D$3,month,KT_funkce!D$4)</f>
        <v>1837779.6725000001</v>
      </c>
      <c r="E8" s="1">
        <f>SUMIFS(price,segment,KT_funkce!$A8,year,KT_funkce!E$3,month,KT_funkce!E$4)</f>
        <v>3464570.3975000102</v>
      </c>
      <c r="F8" s="1">
        <f>SUMIFS(price,segment,KT_funkce!$A8,year,KT_funkce!F$3,month,KT_funkce!F$4)</f>
        <v>4188768.5250000199</v>
      </c>
      <c r="G8" s="2">
        <f>SUMIFS(price,segment,KT_funkce!$A8,year,KT_funkce!G$3,month,KT_funkce!G$4)</f>
        <v>34384553.822499998</v>
      </c>
      <c r="H8" s="2">
        <f>SUMIFS(price,segment,KT_funkce!$A8,year,KT_funkce!H$3,month,KT_funkce!H$4)</f>
        <v>25863010.597500101</v>
      </c>
      <c r="I8" s="2">
        <f>SUMIFS(price,segment,KT_funkce!$A8,year,KT_funkce!I$3,month,KT_funkce!I$4)</f>
        <v>4240749.92750003</v>
      </c>
      <c r="J8" s="2">
        <f>SUMIFS(price,segment,KT_funkce!$A8,year,KT_funkce!J$3,month,KT_funkce!J$4)</f>
        <v>3295792.9325000201</v>
      </c>
      <c r="K8" s="2">
        <f>SUMIFS(price,segment,KT_funkce!$A8,year,KT_funkce!K$3,month,KT_funkce!K$4)</f>
        <v>2845878.86</v>
      </c>
      <c r="L8" s="2">
        <f>SUMIFS(price,segment,KT_funkce!$A8,year,KT_funkce!L$3,month,KT_funkce!L$4)</f>
        <v>3043843.5924999798</v>
      </c>
      <c r="M8" s="2">
        <f>SUMIFS(price,segment,KT_funkce!$A8,year,KT_funkce!M$3,month,KT_funkce!M$4)</f>
        <v>2206523.8325</v>
      </c>
      <c r="N8" s="65">
        <f>SUMIFS(price,segment,KT_funkce!$A8,year,KT_funkce!N$3,month,KT_funkce!N$4)</f>
        <v>1608921.2925</v>
      </c>
      <c r="P8" s="23"/>
    </row>
    <row r="9" spans="1:16" ht="25.25" customHeight="1" x14ac:dyDescent="0.35">
      <c r="A9" s="86" t="s">
        <v>3</v>
      </c>
      <c r="B9" s="87"/>
      <c r="C9" s="3">
        <f>SUMIFS(price,segment,KT_funkce!$A9,year,KT_funkce!C$3,month,KT_funkce!C$4)</f>
        <v>3523350.6049999199</v>
      </c>
      <c r="D9" s="1">
        <f>SUMIFS(price,segment,KT_funkce!$A9,year,KT_funkce!D$3,month,KT_funkce!D$4)</f>
        <v>5006514.1524999496</v>
      </c>
      <c r="E9" s="1">
        <f>SUMIFS(price,segment,KT_funkce!$A9,year,KT_funkce!E$3,month,KT_funkce!E$4)</f>
        <v>8212518.1900001001</v>
      </c>
      <c r="F9" s="1">
        <f>SUMIFS(price,segment,KT_funkce!$A9,year,KT_funkce!F$3,month,KT_funkce!F$4)</f>
        <v>9496151.8450001497</v>
      </c>
      <c r="G9" s="2">
        <f>SUMIFS(price,segment,KT_funkce!$A9,year,KT_funkce!G$3,month,KT_funkce!G$4)</f>
        <v>9379456.4500001799</v>
      </c>
      <c r="H9" s="2">
        <f>SUMIFS(price,segment,KT_funkce!$A9,year,KT_funkce!H$3,month,KT_funkce!H$4)</f>
        <v>8360542.7975001195</v>
      </c>
      <c r="I9" s="2">
        <f>SUMIFS(price,segment,KT_funkce!$A9,year,KT_funkce!I$3,month,KT_funkce!I$4)</f>
        <v>6971548.0249999398</v>
      </c>
      <c r="J9" s="2">
        <f>SUMIFS(price,segment,KT_funkce!$A9,year,KT_funkce!J$3,month,KT_funkce!J$4)</f>
        <v>7039152.06249996</v>
      </c>
      <c r="K9" s="2">
        <f>SUMIFS(price,segment,KT_funkce!$A9,year,KT_funkce!K$3,month,KT_funkce!K$4)</f>
        <v>4931185.7324999897</v>
      </c>
      <c r="L9" s="2">
        <f>SUMIFS(price,segment,KT_funkce!$A9,year,KT_funkce!L$3,month,KT_funkce!L$4)</f>
        <v>3505272.2050000001</v>
      </c>
      <c r="M9" s="2">
        <f>SUMIFS(price,segment,KT_funkce!$A9,year,KT_funkce!M$3,month,KT_funkce!M$4)</f>
        <v>2967631.0750000002</v>
      </c>
      <c r="N9" s="65">
        <f>SUMIFS(price,segment,KT_funkce!$A9,year,KT_funkce!N$3,month,KT_funkce!N$4)</f>
        <v>2469414.2749999999</v>
      </c>
      <c r="P9" s="23"/>
    </row>
    <row r="10" spans="1:16" ht="25.25" customHeight="1" x14ac:dyDescent="0.35">
      <c r="A10" s="86" t="s">
        <v>6</v>
      </c>
      <c r="B10" s="87"/>
      <c r="C10" s="3">
        <f>SUMIFS(price,segment,KT_funkce!$A10,year,KT_funkce!C$3,month,KT_funkce!C$4)</f>
        <v>1576860.8625</v>
      </c>
      <c r="D10" s="1">
        <f>SUMIFS(price,segment,KT_funkce!$A10,year,KT_funkce!D$3,month,KT_funkce!D$4)</f>
        <v>1684376.9650000001</v>
      </c>
      <c r="E10" s="1">
        <f>SUMIFS(price,segment,KT_funkce!$A10,year,KT_funkce!E$3,month,KT_funkce!E$4)</f>
        <v>2956687.7675000099</v>
      </c>
      <c r="F10" s="1">
        <f>SUMIFS(price,segment,KT_funkce!$A10,year,KT_funkce!F$3,month,KT_funkce!F$4)</f>
        <v>3569795.13750001</v>
      </c>
      <c r="G10" s="2">
        <f>SUMIFS(price,segment,KT_funkce!$A10,year,KT_funkce!G$3,month,KT_funkce!G$4)</f>
        <v>3104880.3150000102</v>
      </c>
      <c r="H10" s="2">
        <f>SUMIFS(price,segment,KT_funkce!$A10,year,KT_funkce!H$3,month,KT_funkce!H$4)</f>
        <v>2763240.46</v>
      </c>
      <c r="I10" s="2">
        <f>SUMIFS(price,segment,KT_funkce!$A10,year,KT_funkce!I$3,month,KT_funkce!I$4)</f>
        <v>4968917.9050000096</v>
      </c>
      <c r="J10" s="2">
        <f>SUMIFS(price,segment,KT_funkce!$A10,year,KT_funkce!J$3,month,KT_funkce!J$4)</f>
        <v>4894286.2725</v>
      </c>
      <c r="K10" s="2">
        <f>SUMIFS(price,segment,KT_funkce!$A10,year,KT_funkce!K$3,month,KT_funkce!K$4)</f>
        <v>4513723.0750000104</v>
      </c>
      <c r="L10" s="2">
        <f>SUMIFS(price,segment,KT_funkce!$A10,year,KT_funkce!L$3,month,KT_funkce!L$4)</f>
        <v>3640320.1275000102</v>
      </c>
      <c r="M10" s="2">
        <f>SUMIFS(price,segment,KT_funkce!$A10,year,KT_funkce!M$3,month,KT_funkce!M$4)</f>
        <v>5139458.6975000398</v>
      </c>
      <c r="N10" s="65">
        <f>SUMIFS(price,segment,KT_funkce!$A10,year,KT_funkce!N$3,month,KT_funkce!N$4)</f>
        <v>13680250.9374994</v>
      </c>
      <c r="P10" s="23"/>
    </row>
    <row r="11" spans="1:16" ht="25.25" customHeight="1" x14ac:dyDescent="0.35">
      <c r="A11" s="86" t="s">
        <v>2</v>
      </c>
      <c r="B11" s="87"/>
      <c r="C11" s="3">
        <f>SUMIFS(price,segment,KT_funkce!$A11,year,KT_funkce!C$3,month,KT_funkce!C$4)</f>
        <v>190722.60416666599</v>
      </c>
      <c r="D11" s="1">
        <f>SUMIFS(price,segment,KT_funkce!$A11,year,KT_funkce!D$3,month,KT_funkce!D$4)</f>
        <v>226709.23333333299</v>
      </c>
      <c r="E11" s="1">
        <f>SUMIFS(price,segment,KT_funkce!$A11,year,KT_funkce!E$3,month,KT_funkce!E$4)</f>
        <v>540383.4325</v>
      </c>
      <c r="F11" s="1">
        <f>SUMIFS(price,segment,KT_funkce!$A11,year,KT_funkce!F$3,month,KT_funkce!F$4)</f>
        <v>750467.23750000005</v>
      </c>
      <c r="G11" s="2">
        <f>SUMIFS(price,segment,KT_funkce!$A11,year,KT_funkce!G$3,month,KT_funkce!G$4)</f>
        <v>779063.5575</v>
      </c>
      <c r="H11" s="2">
        <f>SUMIFS(price,segment,KT_funkce!$A11,year,KT_funkce!H$3,month,KT_funkce!H$4)</f>
        <v>627580.29249999905</v>
      </c>
      <c r="I11" s="2">
        <f>SUMIFS(price,segment,KT_funkce!$A11,year,KT_funkce!I$3,month,KT_funkce!I$4)</f>
        <v>395689.61749999999</v>
      </c>
      <c r="J11" s="2">
        <f>SUMIFS(price,segment,KT_funkce!$A11,year,KT_funkce!J$3,month,KT_funkce!J$4)</f>
        <v>383620.183333333</v>
      </c>
      <c r="K11" s="2">
        <f>SUMIFS(price,segment,KT_funkce!$A11,year,KT_funkce!K$3,month,KT_funkce!K$4)</f>
        <v>353398.15749999997</v>
      </c>
      <c r="L11" s="2">
        <f>SUMIFS(price,segment,KT_funkce!$A11,year,KT_funkce!L$3,month,KT_funkce!L$4)</f>
        <v>265535.005</v>
      </c>
      <c r="M11" s="2">
        <f>SUMIFS(price,segment,KT_funkce!$A11,year,KT_funkce!M$3,month,KT_funkce!M$4)</f>
        <v>146949.60250000001</v>
      </c>
      <c r="N11" s="65">
        <f>SUMIFS(price,segment,KT_funkce!$A11,year,KT_funkce!N$3,month,KT_funkce!N$4)</f>
        <v>182652.07333333301</v>
      </c>
      <c r="P11" s="23"/>
    </row>
    <row r="12" spans="1:16" ht="25.25" customHeight="1" x14ac:dyDescent="0.35">
      <c r="A12" s="86" t="s">
        <v>4</v>
      </c>
      <c r="B12" s="87"/>
      <c r="C12" s="3">
        <f>SUMIFS(price,segment,KT_funkce!$A12,year,KT_funkce!C$3,month,KT_funkce!C$4)</f>
        <v>1137674.7475000001</v>
      </c>
      <c r="D12" s="1">
        <f>SUMIFS(price,segment,KT_funkce!$A12,year,KT_funkce!D$3,month,KT_funkce!D$4)</f>
        <v>1272301.79</v>
      </c>
      <c r="E12" s="1">
        <f>SUMIFS(price,segment,KT_funkce!$A12,year,KT_funkce!E$3,month,KT_funkce!E$4)</f>
        <v>1947998.2950000099</v>
      </c>
      <c r="F12" s="1">
        <f>SUMIFS(price,segment,KT_funkce!$A12,year,KT_funkce!F$3,month,KT_funkce!F$4)</f>
        <v>1841122.6625000101</v>
      </c>
      <c r="G12" s="2">
        <f>SUMIFS(price,segment,KT_funkce!$A12,year,KT_funkce!G$3,month,KT_funkce!G$4)</f>
        <v>1595434.2575000101</v>
      </c>
      <c r="H12" s="2">
        <f>SUMIFS(price,segment,KT_funkce!$A12,year,KT_funkce!H$3,month,KT_funkce!H$4)</f>
        <v>1454572.2225000099</v>
      </c>
      <c r="I12" s="2">
        <f>SUMIFS(price,segment,KT_funkce!$A12,year,KT_funkce!I$3,month,KT_funkce!I$4)</f>
        <v>706607.900000002</v>
      </c>
      <c r="J12" s="2">
        <f>SUMIFS(price,segment,KT_funkce!$A12,year,KT_funkce!J$3,month,KT_funkce!J$4)</f>
        <v>690032.56000000203</v>
      </c>
      <c r="K12" s="2">
        <f>SUMIFS(price,segment,KT_funkce!$A12,year,KT_funkce!K$3,month,KT_funkce!K$4)</f>
        <v>819371.032500003</v>
      </c>
      <c r="L12" s="2">
        <f>SUMIFS(price,segment,KT_funkce!$A12,year,KT_funkce!L$3,month,KT_funkce!L$4)</f>
        <v>764714.45250000304</v>
      </c>
      <c r="M12" s="2">
        <f>SUMIFS(price,segment,KT_funkce!$A12,year,KT_funkce!M$3,month,KT_funkce!M$4)</f>
        <v>780951.84000000299</v>
      </c>
      <c r="N12" s="65">
        <f>SUMIFS(price,segment,KT_funkce!$A12,year,KT_funkce!N$3,month,KT_funkce!N$4)</f>
        <v>1295985.12750001</v>
      </c>
      <c r="P12" s="23"/>
    </row>
    <row r="13" spans="1:16" ht="25.25" customHeight="1" thickBot="1" x14ac:dyDescent="0.4">
      <c r="A13" s="86" t="s">
        <v>9</v>
      </c>
      <c r="B13" s="87"/>
      <c r="C13" s="3">
        <f>SUMIFS(price,segment,KT_funkce!$A13,year,KT_funkce!C$3,month,KT_funkce!C$4)</f>
        <v>288661.45</v>
      </c>
      <c r="D13" s="1">
        <f>SUMIFS(price,segment,KT_funkce!$A13,year,KT_funkce!D$3,month,KT_funkce!D$4)</f>
        <v>343312.57250000001</v>
      </c>
      <c r="E13" s="1">
        <f>SUMIFS(price,segment,KT_funkce!$A13,year,KT_funkce!E$3,month,KT_funkce!E$4)</f>
        <v>580977.362499999</v>
      </c>
      <c r="F13" s="1">
        <f>SUMIFS(price,segment,KT_funkce!$A13,year,KT_funkce!F$3,month,KT_funkce!F$4)</f>
        <v>879841.97499999905</v>
      </c>
      <c r="G13" s="2">
        <f>SUMIFS(price,segment,KT_funkce!$A13,year,KT_funkce!G$3,month,KT_funkce!G$4)</f>
        <v>937286.60499999905</v>
      </c>
      <c r="H13" s="2">
        <f>SUMIFS(price,segment,KT_funkce!$A13,year,KT_funkce!H$3,month,KT_funkce!H$4)</f>
        <v>996023.46250000002</v>
      </c>
      <c r="I13" s="2">
        <f>SUMIFS(price,segment,KT_funkce!$A13,year,KT_funkce!I$3,month,KT_funkce!I$4)</f>
        <v>1235154.19000001</v>
      </c>
      <c r="J13" s="2">
        <f>SUMIFS(price,segment,KT_funkce!$A13,year,KT_funkce!J$3,month,KT_funkce!J$4)</f>
        <v>1057311.7250000001</v>
      </c>
      <c r="K13" s="2">
        <f>SUMIFS(price,segment,KT_funkce!$A13,year,KT_funkce!K$3,month,KT_funkce!K$4)</f>
        <v>828879.43000000098</v>
      </c>
      <c r="L13" s="2">
        <f>SUMIFS(price,segment,KT_funkce!$A13,year,KT_funkce!L$3,month,KT_funkce!L$4)</f>
        <v>607490.07999999996</v>
      </c>
      <c r="M13" s="2">
        <f>SUMIFS(price,segment,KT_funkce!$A13,year,KT_funkce!M$3,month,KT_funkce!M$4)</f>
        <v>477449.112499999</v>
      </c>
      <c r="N13" s="65">
        <f>SUMIFS(price,segment,KT_funkce!$A13,year,KT_funkce!N$3,month,KT_funkce!N$4)</f>
        <v>484693.18</v>
      </c>
      <c r="P13" s="23"/>
    </row>
    <row r="14" spans="1:16" ht="25.25" customHeight="1" thickBot="1" x14ac:dyDescent="0.4">
      <c r="A14" s="88" t="s">
        <v>19</v>
      </c>
      <c r="B14" s="89"/>
      <c r="C14" s="68">
        <f>SUBTOTAL(9,C6:C13)</f>
        <v>10680663.214166597</v>
      </c>
      <c r="D14" s="69">
        <f t="shared" ref="D14:N14" si="1">SUBTOTAL(9,D6:D13)</f>
        <v>14204847.325833293</v>
      </c>
      <c r="E14" s="69">
        <f t="shared" si="1"/>
        <v>25326089.210000139</v>
      </c>
      <c r="F14" s="69">
        <f t="shared" si="1"/>
        <v>29867383.690000199</v>
      </c>
      <c r="G14" s="69">
        <f t="shared" si="1"/>
        <v>59928754.052500173</v>
      </c>
      <c r="H14" s="69">
        <f t="shared" si="1"/>
        <v>48105238.830000237</v>
      </c>
      <c r="I14" s="69">
        <f t="shared" si="1"/>
        <v>28548909.838333249</v>
      </c>
      <c r="J14" s="69">
        <f t="shared" si="1"/>
        <v>26831955.528333288</v>
      </c>
      <c r="K14" s="69">
        <f t="shared" si="1"/>
        <v>21022948.128333312</v>
      </c>
      <c r="L14" s="69">
        <f t="shared" si="1"/>
        <v>16616547.509166654</v>
      </c>
      <c r="M14" s="69">
        <f t="shared" si="1"/>
        <v>15330622.28083338</v>
      </c>
      <c r="N14" s="70">
        <f t="shared" si="1"/>
        <v>23105744.14583274</v>
      </c>
    </row>
    <row r="17" spans="1:2" x14ac:dyDescent="0.35">
      <c r="A17" s="59" t="s">
        <v>0</v>
      </c>
      <c r="B17" s="60" t="s">
        <v>19</v>
      </c>
    </row>
    <row r="18" spans="1:2" x14ac:dyDescent="0.35">
      <c r="A18" s="61" t="s">
        <v>7</v>
      </c>
      <c r="B18" s="71">
        <f t="shared" ref="B18:B25" si="2">SUM(C6:N6)</f>
        <v>13781444.535</v>
      </c>
    </row>
    <row r="19" spans="1:2" x14ac:dyDescent="0.35">
      <c r="A19" s="61" t="s">
        <v>8</v>
      </c>
      <c r="B19" s="71">
        <f t="shared" si="2"/>
        <v>65324926.801666573</v>
      </c>
    </row>
    <row r="20" spans="1:2" x14ac:dyDescent="0.35">
      <c r="A20" s="61" t="s">
        <v>5</v>
      </c>
      <c r="B20" s="71">
        <f t="shared" si="2"/>
        <v>88241177.450000167</v>
      </c>
    </row>
    <row r="21" spans="1:2" x14ac:dyDescent="0.35">
      <c r="A21" s="61" t="s">
        <v>3</v>
      </c>
      <c r="B21" s="71">
        <f t="shared" si="2"/>
        <v>71862737.415000305</v>
      </c>
    </row>
    <row r="22" spans="1:2" x14ac:dyDescent="0.35">
      <c r="A22" s="61" t="s">
        <v>6</v>
      </c>
      <c r="B22" s="71">
        <f t="shared" si="2"/>
        <v>52492798.522499502</v>
      </c>
    </row>
    <row r="23" spans="1:2" x14ac:dyDescent="0.35">
      <c r="A23" s="61" t="s">
        <v>2</v>
      </c>
      <c r="B23" s="71">
        <f t="shared" si="2"/>
        <v>4842770.9966666643</v>
      </c>
    </row>
    <row r="24" spans="1:2" x14ac:dyDescent="0.35">
      <c r="A24" s="61" t="s">
        <v>4</v>
      </c>
      <c r="B24" s="71">
        <f t="shared" si="2"/>
        <v>14306766.887500063</v>
      </c>
    </row>
    <row r="25" spans="1:2" x14ac:dyDescent="0.35">
      <c r="A25" s="61" t="s">
        <v>9</v>
      </c>
      <c r="B25" s="71">
        <f t="shared" si="2"/>
        <v>8717081.145000007</v>
      </c>
    </row>
  </sheetData>
  <mergeCells count="10">
    <mergeCell ref="A3:A5"/>
    <mergeCell ref="A6:B6"/>
    <mergeCell ref="A7:B7"/>
    <mergeCell ref="A8:B8"/>
    <mergeCell ref="A14:B14"/>
    <mergeCell ref="A9:B9"/>
    <mergeCell ref="A10:B10"/>
    <mergeCell ref="A11:B11"/>
    <mergeCell ref="A12:B12"/>
    <mergeCell ref="A13:B13"/>
  </mergeCells>
  <conditionalFormatting sqref="B18:B25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{4155AF4D-BB44-4749-9474-2FDBD3C62F86}</x14:id>
        </ext>
      </extLst>
    </cfRule>
  </conditionalFormatting>
  <conditionalFormatting sqref="C6:N13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3">
    <dataValidation allowBlank="1" showInputMessage="1" showErrorMessage="1" promptTitle="All Season" prompt="Celkové prodeje za Segment All Season, kontaktní osoba: Petr Holý, Tel.: 789 625 465" sqref="A18" xr:uid="{85A49ABB-BC1F-42E8-9890-9FC03395B83F}"/>
    <dataValidation allowBlank="1" showInputMessage="1" showErrorMessage="1" promptTitle="Convenience" prompt="Celkové prodeje za Segment All Season, kontaktní osoba: Jarmila Smith, Tel. 650 439 888" sqref="A19" xr:uid="{2137FC48-EF88-46BA-8AE0-D1690FE2A34F}"/>
    <dataValidation allowBlank="1" showInputMessage="1" showErrorMessage="1" promptTitle="Extreme" prompt="Celkové prodeje za Segment All Season, kontaktní osoba: Jan Král, Tel.: 988 878 333" sqref="A20" xr:uid="{5A07EA00-4500-47FA-83A4-D7F50D6A225C}"/>
  </dataValidations>
  <pageMargins left="0.7" right="0.7" top="0.78740157499999996" bottom="0.78740157499999996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155AF4D-BB44-4749-9474-2FDBD3C62F8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B18:B25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lineWeight="1" displayEmptyCellsAs="gap" high="1" low="1" xr2:uid="{A3518804-2822-4A57-9A61-F11EA4D953DF}">
          <x14:colorSeries theme="1"/>
          <x14:colorNegative rgb="FFFFB620"/>
          <x14:colorAxis rgb="FF000000"/>
          <x14:colorMarkers rgb="FFD70077"/>
          <x14:colorFirst rgb="FF777777"/>
          <x14:colorLast rgb="FF359CEB"/>
          <x14:colorHigh rgb="FF56BE79"/>
          <x14:colorLow rgb="FFFF5055"/>
          <x14:sparklines>
            <x14:sparkline>
              <xm:f>KT_funkce!C14:N14</xm:f>
              <xm:sqref>O14</xm:sqref>
            </x14:sparkline>
          </x14:sparklines>
        </x14:sparklineGroup>
        <x14:sparklineGroup displayEmptyCellsAs="gap" high="1" low="1" xr2:uid="{7E9A9A91-D22D-4A4F-ADFC-41B9DA49B059}">
          <x14:colorSeries rgb="FF5687C2"/>
          <x14:colorNegative rgb="FFFFB620"/>
          <x14:colorAxis rgb="FF000000"/>
          <x14:colorMarkers rgb="FFD70077"/>
          <x14:colorFirst rgb="FF777777"/>
          <x14:colorLast rgb="FF359CEB"/>
          <x14:colorHigh rgb="FF56BE79"/>
          <x14:colorLow rgb="FFFF5055"/>
          <x14:sparklines>
            <x14:sparkline>
              <xm:f>KT_funkce!C6:N6</xm:f>
              <xm:sqref>O6</xm:sqref>
            </x14:sparkline>
            <x14:sparkline>
              <xm:f>KT_funkce!C7:N7</xm:f>
              <xm:sqref>O7</xm:sqref>
            </x14:sparkline>
            <x14:sparkline>
              <xm:f>KT_funkce!C8:N8</xm:f>
              <xm:sqref>O8</xm:sqref>
            </x14:sparkline>
            <x14:sparkline>
              <xm:f>KT_funkce!C9:N9</xm:f>
              <xm:sqref>O9</xm:sqref>
            </x14:sparkline>
            <x14:sparkline>
              <xm:f>KT_funkce!C10:N10</xm:f>
              <xm:sqref>O10</xm:sqref>
            </x14:sparkline>
            <x14:sparkline>
              <xm:f>KT_funkce!C11:N11</xm:f>
              <xm:sqref>O11</xm:sqref>
            </x14:sparkline>
            <x14:sparkline>
              <xm:f>KT_funkce!C12:N12</xm:f>
              <xm:sqref>O12</xm:sqref>
            </x14:sparkline>
            <x14:sparkline>
              <xm:f>KT_funkce!C13:N13</xm:f>
              <xm:sqref>O13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BDEB76-EE0C-4B55-91DE-40EBEA65E1A5}">
  <sheetPr codeName="List11"/>
  <dimension ref="A2:Y14"/>
  <sheetViews>
    <sheetView zoomScale="110" zoomScaleNormal="110" workbookViewId="0">
      <selection activeCell="E6" sqref="E6"/>
    </sheetView>
  </sheetViews>
  <sheetFormatPr defaultRowHeight="14.5" x14ac:dyDescent="0.35"/>
  <cols>
    <col min="1" max="1" width="12.36328125" customWidth="1"/>
    <col min="2" max="2" width="15.90625" bestFit="1" customWidth="1"/>
    <col min="3" max="29" width="13.36328125" customWidth="1"/>
    <col min="30" max="30" width="20.54296875" customWidth="1"/>
  </cols>
  <sheetData>
    <row r="2" spans="1:25" ht="15" thickBot="1" x14ac:dyDescent="0.4"/>
    <row r="3" spans="1:25" ht="14.4" customHeight="1" x14ac:dyDescent="0.35">
      <c r="A3" s="81" t="s">
        <v>0</v>
      </c>
      <c r="B3" s="11" t="s">
        <v>17</v>
      </c>
      <c r="C3" s="8">
        <v>2014</v>
      </c>
      <c r="D3" s="4">
        <v>2014</v>
      </c>
      <c r="E3" s="90" t="s">
        <v>22</v>
      </c>
      <c r="F3" s="4">
        <v>2014</v>
      </c>
      <c r="G3" s="90" t="s">
        <v>22</v>
      </c>
      <c r="H3" s="4">
        <v>2014</v>
      </c>
      <c r="I3" s="90" t="s">
        <v>22</v>
      </c>
      <c r="J3" s="4">
        <v>2014</v>
      </c>
      <c r="K3" s="90" t="s">
        <v>22</v>
      </c>
      <c r="L3" s="4">
        <v>2014</v>
      </c>
      <c r="M3" s="90" t="s">
        <v>22</v>
      </c>
      <c r="N3" s="4">
        <v>2014</v>
      </c>
      <c r="O3" s="90" t="s">
        <v>22</v>
      </c>
      <c r="P3" s="4">
        <v>2014</v>
      </c>
      <c r="Q3" s="90" t="s">
        <v>22</v>
      </c>
      <c r="R3" s="4">
        <v>2014</v>
      </c>
      <c r="S3" s="90" t="s">
        <v>22</v>
      </c>
      <c r="T3" s="4">
        <v>2014</v>
      </c>
      <c r="U3" s="90" t="s">
        <v>22</v>
      </c>
      <c r="V3" s="4">
        <v>2014</v>
      </c>
      <c r="W3" s="90" t="s">
        <v>22</v>
      </c>
      <c r="X3" s="20">
        <v>2014</v>
      </c>
      <c r="Y3" s="90" t="s">
        <v>22</v>
      </c>
    </row>
    <row r="4" spans="1:25" x14ac:dyDescent="0.35">
      <c r="A4" s="82"/>
      <c r="B4" s="12" t="s">
        <v>20</v>
      </c>
      <c r="C4" s="9">
        <v>1</v>
      </c>
      <c r="D4" s="7">
        <v>2</v>
      </c>
      <c r="E4" s="91"/>
      <c r="F4" s="7">
        <v>3</v>
      </c>
      <c r="G4" s="91"/>
      <c r="H4" s="7">
        <v>4</v>
      </c>
      <c r="I4" s="91"/>
      <c r="J4" s="7">
        <v>5</v>
      </c>
      <c r="K4" s="91"/>
      <c r="L4" s="7">
        <v>6</v>
      </c>
      <c r="M4" s="91"/>
      <c r="N4" s="7">
        <v>7</v>
      </c>
      <c r="O4" s="91"/>
      <c r="P4" s="7">
        <v>8</v>
      </c>
      <c r="Q4" s="91"/>
      <c r="R4" s="7">
        <v>9</v>
      </c>
      <c r="S4" s="91"/>
      <c r="T4" s="7">
        <v>10</v>
      </c>
      <c r="U4" s="91"/>
      <c r="V4" s="7">
        <v>11</v>
      </c>
      <c r="W4" s="91"/>
      <c r="X4" s="21">
        <v>12</v>
      </c>
      <c r="Y4" s="91"/>
    </row>
    <row r="5" spans="1:25" ht="15" thickBot="1" x14ac:dyDescent="0.4">
      <c r="A5" s="83"/>
      <c r="B5" s="13" t="s">
        <v>21</v>
      </c>
      <c r="C5" s="10" t="str">
        <f>TEXT(_xlfn.CONCAT("1.",C4,".",C3),"[$-EN]mmmm")</f>
        <v>January</v>
      </c>
      <c r="D5" s="10" t="str">
        <f>TEXT(_xlfn.CONCAT("1.",D4,".",D3),"[$-EN]mmmm")</f>
        <v>February</v>
      </c>
      <c r="E5" s="32" t="str">
        <f>_xlfn.CONCAT(D5,"/",C5)</f>
        <v>February/January</v>
      </c>
      <c r="F5" s="10" t="str">
        <f t="shared" ref="F5:X5" si="0">TEXT(_xlfn.CONCAT("1.",F4,".",F3),"[$-EN]mmmm")</f>
        <v>March</v>
      </c>
      <c r="G5" s="32" t="str">
        <f>_xlfn.CONCAT(F5,"/",D5)</f>
        <v>March/February</v>
      </c>
      <c r="H5" s="10" t="str">
        <f t="shared" si="0"/>
        <v>April</v>
      </c>
      <c r="I5" s="32" t="str">
        <f>_xlfn.CONCAT(H5,"/",F5)</f>
        <v>April/March</v>
      </c>
      <c r="J5" s="10" t="str">
        <f t="shared" si="0"/>
        <v>May</v>
      </c>
      <c r="K5" s="32" t="str">
        <f>_xlfn.CONCAT(J5,"/",H5)</f>
        <v>May/April</v>
      </c>
      <c r="L5" s="10" t="str">
        <f t="shared" si="0"/>
        <v>June</v>
      </c>
      <c r="M5" s="32" t="str">
        <f>_xlfn.CONCAT(L5,"/",J5)</f>
        <v>June/May</v>
      </c>
      <c r="N5" s="10" t="str">
        <f t="shared" si="0"/>
        <v>July</v>
      </c>
      <c r="O5" s="32" t="str">
        <f>_xlfn.CONCAT(N5,"/",L5)</f>
        <v>July/June</v>
      </c>
      <c r="P5" s="10" t="str">
        <f t="shared" si="0"/>
        <v>August</v>
      </c>
      <c r="Q5" s="32" t="str">
        <f>_xlfn.CONCAT(P5,"/",N5)</f>
        <v>August/July</v>
      </c>
      <c r="R5" s="10" t="str">
        <f t="shared" si="0"/>
        <v>September</v>
      </c>
      <c r="S5" s="32" t="str">
        <f>_xlfn.CONCAT(R5,"/",P5)</f>
        <v>September/August</v>
      </c>
      <c r="T5" s="10" t="str">
        <f t="shared" si="0"/>
        <v>October</v>
      </c>
      <c r="U5" s="32" t="str">
        <f>_xlfn.CONCAT(T5,"/",R5)</f>
        <v>October/September</v>
      </c>
      <c r="V5" s="10" t="str">
        <f t="shared" si="0"/>
        <v>November</v>
      </c>
      <c r="W5" s="32" t="str">
        <f>_xlfn.CONCAT(V5,"/",T5)</f>
        <v>November/October</v>
      </c>
      <c r="X5" s="22" t="str">
        <f t="shared" si="0"/>
        <v>December</v>
      </c>
      <c r="Y5" s="32" t="str">
        <f>_xlfn.CONCAT(X5,"/",V5)</f>
        <v>December/November</v>
      </c>
    </row>
    <row r="6" spans="1:25" ht="25.25" customHeight="1" x14ac:dyDescent="0.35">
      <c r="A6" s="84" t="s">
        <v>7</v>
      </c>
      <c r="B6" s="85"/>
      <c r="C6" s="24">
        <f>SUMIFS(price,segment,KT_ikony!$A6,year,KT_ikony!C$3,month,KT_ikony!C$4)</f>
        <v>801850.4425</v>
      </c>
      <c r="D6" s="25">
        <f>SUMIFS(price,segment,KT_ikony!$A6,year,KT_ikony!D$3,month,KT_ikony!D$4)</f>
        <v>989518.09</v>
      </c>
      <c r="E6" s="31">
        <f>D6/C6</f>
        <v>1.2340432050082706</v>
      </c>
      <c r="F6" s="25">
        <f>SUMIFS(price,segment,KT_ikony!$A6,year,KT_ikony!F$3,month,KT_ikony!F$4)</f>
        <v>1698134.79</v>
      </c>
      <c r="G6" s="31">
        <f>F6/D6</f>
        <v>1.7161230372251204</v>
      </c>
      <c r="H6" s="25">
        <f>SUMIFS(price,segment,KT_ikony!$A6,year,KT_ikony!H$3,month,KT_ikony!H$4)</f>
        <v>2039123.0075000001</v>
      </c>
      <c r="I6" s="31">
        <f>H6/F6</f>
        <v>1.2008016204061163</v>
      </c>
      <c r="J6" s="28">
        <f>SUMIFS(price,segment,KT_ikony!$A6,year,KT_ikony!J$3,month,KT_ikony!J$4)</f>
        <v>1942939.8274999999</v>
      </c>
      <c r="K6" s="31">
        <f>J6/H6</f>
        <v>0.95283110452570374</v>
      </c>
      <c r="L6" s="28">
        <f>SUMIFS(price,segment,KT_ikony!$A6,year,KT_ikony!L$3,month,KT_ikony!L$4)</f>
        <v>1655130.38</v>
      </c>
      <c r="M6" s="31">
        <f>L6/J6</f>
        <v>0.85186908857062893</v>
      </c>
      <c r="N6" s="28">
        <f>SUMIFS(price,segment,KT_ikony!$A6,year,KT_ikony!N$3,month,KT_ikony!N$4)</f>
        <v>1069620.0649999999</v>
      </c>
      <c r="O6" s="31">
        <f>N6/L6</f>
        <v>0.64624520093698001</v>
      </c>
      <c r="P6" s="28">
        <f>SUMIFS(price,segment,KT_ikony!$A6,year,KT_ikony!P$3,month,KT_ikony!P$4)</f>
        <v>1039757.02</v>
      </c>
      <c r="Q6" s="31">
        <f>P6/N6</f>
        <v>0.97208069857964008</v>
      </c>
      <c r="R6" s="28">
        <f>SUMIFS(price,segment,KT_ikony!$A6,year,KT_ikony!R$3,month,KT_ikony!R$4)</f>
        <v>904871.34250000201</v>
      </c>
      <c r="S6" s="31">
        <f>R6/P6</f>
        <v>0.87027192420398569</v>
      </c>
      <c r="T6" s="28">
        <f>SUMIFS(price,segment,KT_ikony!$A6,year,KT_ikony!T$3,month,KT_ikony!T$4)</f>
        <v>648479.72</v>
      </c>
      <c r="U6" s="31">
        <f>T6/R6</f>
        <v>0.71665405847461516</v>
      </c>
      <c r="V6" s="28">
        <f>SUMIFS(price,segment,KT_ikony!$A6,year,KT_ikony!V$3,month,KT_ikony!V$4)</f>
        <v>488149.255</v>
      </c>
      <c r="W6" s="31">
        <f>V6/T6</f>
        <v>0.75275947719691227</v>
      </c>
      <c r="X6" s="29">
        <f>SUMIFS(price,segment,KT_ikony!$A6,year,KT_ikony!X$3,month,KT_ikony!X$4)</f>
        <v>503870.59499999898</v>
      </c>
      <c r="Y6" s="31">
        <f>X6/V6</f>
        <v>1.0322060104342452</v>
      </c>
    </row>
    <row r="7" spans="1:25" ht="25.25" customHeight="1" x14ac:dyDescent="0.35">
      <c r="A7" s="86" t="s">
        <v>8</v>
      </c>
      <c r="B7" s="87"/>
      <c r="C7" s="24">
        <f>SUMIFS(price,segment,KT_ikony!$A7,year,KT_ikony!C$3,month,KT_ikony!C$4)</f>
        <v>1900758.5050000099</v>
      </c>
      <c r="D7" s="25">
        <f>SUMIFS(price,segment,KT_ikony!$A7,year,KT_ikony!D$3,month,KT_ikony!D$4)</f>
        <v>2844334.8500000099</v>
      </c>
      <c r="E7" s="31">
        <f t="shared" ref="E7:E14" si="1">D7/C7</f>
        <v>1.4964209511718034</v>
      </c>
      <c r="F7" s="25">
        <f>SUMIFS(price,segment,KT_ikony!$A7,year,KT_ikony!F$3,month,KT_ikony!F$4)</f>
        <v>5924818.9750000099</v>
      </c>
      <c r="G7" s="31">
        <f t="shared" ref="G7:Y14" si="2">F7/D7</f>
        <v>2.0830244283650319</v>
      </c>
      <c r="H7" s="25">
        <f>SUMIFS(price,segment,KT_ikony!$A7,year,KT_ikony!H$3,month,KT_ikony!H$4)</f>
        <v>7102113.3000000101</v>
      </c>
      <c r="I7" s="31">
        <f t="shared" si="2"/>
        <v>1.1987055351340921</v>
      </c>
      <c r="J7" s="28">
        <f>SUMIFS(price,segment,KT_ikony!$A7,year,KT_ikony!J$3,month,KT_ikony!J$4)</f>
        <v>7805139.2174999798</v>
      </c>
      <c r="K7" s="31">
        <f t="shared" si="2"/>
        <v>1.0989882712093553</v>
      </c>
      <c r="L7" s="28">
        <f>SUMIFS(price,segment,KT_ikony!$A7,year,KT_ikony!L$3,month,KT_ikony!L$4)</f>
        <v>6385138.6175000099</v>
      </c>
      <c r="M7" s="31">
        <f t="shared" si="2"/>
        <v>0.81806851096055122</v>
      </c>
      <c r="N7" s="28">
        <f>SUMIFS(price,segment,KT_ikony!$A7,year,KT_ikony!N$3,month,KT_ikony!N$4)</f>
        <v>8960622.2083332594</v>
      </c>
      <c r="O7" s="31">
        <f t="shared" si="2"/>
        <v>1.4033559402727007</v>
      </c>
      <c r="P7" s="28">
        <f>SUMIFS(price,segment,KT_ikony!$A7,year,KT_ikony!P$3,month,KT_ikony!P$4)</f>
        <v>8432002.7724999692</v>
      </c>
      <c r="Q7" s="31">
        <f t="shared" si="2"/>
        <v>0.94100639179479284</v>
      </c>
      <c r="R7" s="28">
        <f>SUMIFS(price,segment,KT_ikony!$A7,year,KT_ikony!R$3,month,KT_ikony!R$4)</f>
        <v>5825640.4983333098</v>
      </c>
      <c r="S7" s="31">
        <f t="shared" si="2"/>
        <v>0.6908964163689536</v>
      </c>
      <c r="T7" s="28">
        <f>SUMIFS(price,segment,KT_ikony!$A7,year,KT_ikony!T$3,month,KT_ikony!T$4)</f>
        <v>4140892.3266666601</v>
      </c>
      <c r="U7" s="31">
        <f t="shared" si="2"/>
        <v>0.71080464506029017</v>
      </c>
      <c r="V7" s="28">
        <f>SUMIFS(price,segment,KT_ikony!$A7,year,KT_ikony!V$3,month,KT_ikony!V$4)</f>
        <v>3123508.8658333402</v>
      </c>
      <c r="W7" s="31">
        <f t="shared" si="2"/>
        <v>0.75430815858660727</v>
      </c>
      <c r="X7" s="29">
        <f>SUMIFS(price,segment,KT_ikony!$A7,year,KT_ikony!X$3,month,KT_ikony!X$4)</f>
        <v>2879956.665</v>
      </c>
      <c r="Y7" s="31">
        <f t="shared" si="2"/>
        <v>0.92202608947346099</v>
      </c>
    </row>
    <row r="8" spans="1:25" ht="25.25" customHeight="1" x14ac:dyDescent="0.35">
      <c r="A8" s="86" t="s">
        <v>5</v>
      </c>
      <c r="B8" s="87"/>
      <c r="C8" s="24">
        <f>SUMIFS(price,segment,KT_ikony!$A8,year,KT_ikony!C$3,month,KT_ikony!C$4)</f>
        <v>1260783.9975000001</v>
      </c>
      <c r="D8" s="25">
        <f>SUMIFS(price,segment,KT_ikony!$A8,year,KT_ikony!D$3,month,KT_ikony!D$4)</f>
        <v>1837779.6725000001</v>
      </c>
      <c r="E8" s="31">
        <f t="shared" si="1"/>
        <v>1.4576483173518389</v>
      </c>
      <c r="F8" s="25">
        <f>SUMIFS(price,segment,KT_ikony!$A8,year,KT_ikony!F$3,month,KT_ikony!F$4)</f>
        <v>3464570.3975000102</v>
      </c>
      <c r="G8" s="31">
        <f t="shared" si="2"/>
        <v>1.8851935568462492</v>
      </c>
      <c r="H8" s="25">
        <f>SUMIFS(price,segment,KT_ikony!$A8,year,KT_ikony!H$3,month,KT_ikony!H$4)</f>
        <v>4188768.5250000199</v>
      </c>
      <c r="I8" s="31">
        <f t="shared" si="2"/>
        <v>1.209029704814941</v>
      </c>
      <c r="J8" s="28">
        <f>SUMIFS(price,segment,KT_ikony!$A8,year,KT_ikony!J$3,month,KT_ikony!J$4)</f>
        <v>34384553.822499998</v>
      </c>
      <c r="K8" s="31">
        <f t="shared" si="2"/>
        <v>8.2087500460531739</v>
      </c>
      <c r="L8" s="28">
        <f>SUMIFS(price,segment,KT_ikony!$A8,year,KT_ikony!L$3,month,KT_ikony!L$4)</f>
        <v>25863010.597500101</v>
      </c>
      <c r="M8" s="31">
        <f t="shared" si="2"/>
        <v>0.75216944012157838</v>
      </c>
      <c r="N8" s="28">
        <f>SUMIFS(price,segment,KT_ikony!$A8,year,KT_ikony!N$3,month,KT_ikony!N$4)</f>
        <v>4240749.92750003</v>
      </c>
      <c r="O8" s="31">
        <f t="shared" si="2"/>
        <v>0.16396969376449691</v>
      </c>
      <c r="P8" s="28">
        <f>SUMIFS(price,segment,KT_ikony!$A8,year,KT_ikony!P$3,month,KT_ikony!P$4)</f>
        <v>3295792.9325000201</v>
      </c>
      <c r="Q8" s="31">
        <f t="shared" si="2"/>
        <v>0.77717219568354201</v>
      </c>
      <c r="R8" s="28">
        <f>SUMIFS(price,segment,KT_ikony!$A8,year,KT_ikony!R$3,month,KT_ikony!R$4)</f>
        <v>2845878.86</v>
      </c>
      <c r="S8" s="31">
        <f t="shared" si="2"/>
        <v>0.86348836783300631</v>
      </c>
      <c r="T8" s="28">
        <f>SUMIFS(price,segment,KT_ikony!$A8,year,KT_ikony!T$3,month,KT_ikony!T$4)</f>
        <v>3043843.5924999798</v>
      </c>
      <c r="U8" s="31">
        <f t="shared" si="2"/>
        <v>1.0695618971286711</v>
      </c>
      <c r="V8" s="28">
        <f>SUMIFS(price,segment,KT_ikony!$A8,year,KT_ikony!V$3,month,KT_ikony!V$4)</f>
        <v>2206523.8325</v>
      </c>
      <c r="W8" s="31">
        <f t="shared" si="2"/>
        <v>0.72491367097076442</v>
      </c>
      <c r="X8" s="29">
        <f>SUMIFS(price,segment,KT_ikony!$A8,year,KT_ikony!X$3,month,KT_ikony!X$4)</f>
        <v>1608921.2925</v>
      </c>
      <c r="Y8" s="31">
        <f t="shared" si="2"/>
        <v>0.72916560827583987</v>
      </c>
    </row>
    <row r="9" spans="1:25" ht="25.25" customHeight="1" x14ac:dyDescent="0.35">
      <c r="A9" s="86" t="s">
        <v>3</v>
      </c>
      <c r="B9" s="87"/>
      <c r="C9" s="24">
        <f>SUMIFS(price,segment,KT_ikony!$A9,year,KT_ikony!C$3,month,KT_ikony!C$4)</f>
        <v>3523350.6049999199</v>
      </c>
      <c r="D9" s="25">
        <f>SUMIFS(price,segment,KT_ikony!$A9,year,KT_ikony!D$3,month,KT_ikony!D$4)</f>
        <v>5006514.1524999496</v>
      </c>
      <c r="E9" s="31">
        <f t="shared" si="1"/>
        <v>1.4209525856993341</v>
      </c>
      <c r="F9" s="25">
        <f>SUMIFS(price,segment,KT_ikony!$A9,year,KT_ikony!F$3,month,KT_ikony!F$4)</f>
        <v>8212518.1900001001</v>
      </c>
      <c r="G9" s="31">
        <f t="shared" si="2"/>
        <v>1.6403665184685969</v>
      </c>
      <c r="H9" s="25">
        <f>SUMIFS(price,segment,KT_ikony!$A9,year,KT_ikony!H$3,month,KT_ikony!H$4)</f>
        <v>9496151.8450001497</v>
      </c>
      <c r="I9" s="31">
        <f t="shared" si="2"/>
        <v>1.1563020775482793</v>
      </c>
      <c r="J9" s="28">
        <f>SUMIFS(price,segment,KT_ikony!$A9,year,KT_ikony!J$3,month,KT_ikony!J$4)</f>
        <v>9379456.4500001799</v>
      </c>
      <c r="K9" s="31">
        <f t="shared" si="2"/>
        <v>0.98771129643831346</v>
      </c>
      <c r="L9" s="28">
        <f>SUMIFS(price,segment,KT_ikony!$A9,year,KT_ikony!L$3,month,KT_ikony!L$4)</f>
        <v>8360542.7975001195</v>
      </c>
      <c r="M9" s="31">
        <f t="shared" si="2"/>
        <v>0.89136751602487152</v>
      </c>
      <c r="N9" s="28">
        <f>SUMIFS(price,segment,KT_ikony!$A9,year,KT_ikony!N$3,month,KT_ikony!N$4)</f>
        <v>6971548.0249999398</v>
      </c>
      <c r="O9" s="31">
        <f t="shared" si="2"/>
        <v>0.83386308686614197</v>
      </c>
      <c r="P9" s="28">
        <f>SUMIFS(price,segment,KT_ikony!$A9,year,KT_ikony!P$3,month,KT_ikony!P$4)</f>
        <v>7039152.06249996</v>
      </c>
      <c r="Q9" s="31">
        <f t="shared" si="2"/>
        <v>1.0096971343032555</v>
      </c>
      <c r="R9" s="28">
        <f>SUMIFS(price,segment,KT_ikony!$A9,year,KT_ikony!R$3,month,KT_ikony!R$4)</f>
        <v>4931185.7324999897</v>
      </c>
      <c r="S9" s="31">
        <f t="shared" si="2"/>
        <v>0.70053689545508635</v>
      </c>
      <c r="T9" s="28">
        <f>SUMIFS(price,segment,KT_ikony!$A9,year,KT_ikony!T$3,month,KT_ikony!T$4)</f>
        <v>3505272.2050000001</v>
      </c>
      <c r="U9" s="31">
        <f t="shared" si="2"/>
        <v>0.71083759467784502</v>
      </c>
      <c r="V9" s="28">
        <f>SUMIFS(price,segment,KT_ikony!$A9,year,KT_ikony!V$3,month,KT_ikony!V$4)</f>
        <v>2967631.0750000002</v>
      </c>
      <c r="W9" s="31">
        <f t="shared" si="2"/>
        <v>0.84661929272337355</v>
      </c>
      <c r="X9" s="29">
        <f>SUMIFS(price,segment,KT_ikony!$A9,year,KT_ikony!X$3,month,KT_ikony!X$4)</f>
        <v>2469414.2749999999</v>
      </c>
      <c r="Y9" s="31">
        <f t="shared" si="2"/>
        <v>0.83211632867808538</v>
      </c>
    </row>
    <row r="10" spans="1:25" ht="25.25" customHeight="1" x14ac:dyDescent="0.35">
      <c r="A10" s="86" t="s">
        <v>6</v>
      </c>
      <c r="B10" s="87"/>
      <c r="C10" s="24">
        <f>SUMIFS(price,segment,KT_ikony!$A10,year,KT_ikony!C$3,month,KT_ikony!C$4)</f>
        <v>1576860.8625</v>
      </c>
      <c r="D10" s="25">
        <f>SUMIFS(price,segment,KT_ikony!$A10,year,KT_ikony!D$3,month,KT_ikony!D$4)</f>
        <v>1684376.9650000001</v>
      </c>
      <c r="E10" s="31">
        <f t="shared" si="1"/>
        <v>1.0681836331009833</v>
      </c>
      <c r="F10" s="25">
        <f>SUMIFS(price,segment,KT_ikony!$A10,year,KT_ikony!F$3,month,KT_ikony!F$4)</f>
        <v>2956687.7675000099</v>
      </c>
      <c r="G10" s="31">
        <f t="shared" si="2"/>
        <v>1.755359892077371</v>
      </c>
      <c r="H10" s="25">
        <f>SUMIFS(price,segment,KT_ikony!$A10,year,KT_ikony!H$3,month,KT_ikony!H$4)</f>
        <v>3569795.13750001</v>
      </c>
      <c r="I10" s="31">
        <f t="shared" si="2"/>
        <v>1.2073629068105509</v>
      </c>
      <c r="J10" s="28">
        <f>SUMIFS(price,segment,KT_ikony!$A10,year,KT_ikony!J$3,month,KT_ikony!J$4)</f>
        <v>3104880.3150000102</v>
      </c>
      <c r="K10" s="31">
        <f t="shared" si="2"/>
        <v>0.86976428489798785</v>
      </c>
      <c r="L10" s="28">
        <f>SUMIFS(price,segment,KT_ikony!$A10,year,KT_ikony!L$3,month,KT_ikony!L$4)</f>
        <v>2763240.46</v>
      </c>
      <c r="M10" s="31">
        <f t="shared" si="2"/>
        <v>0.88996681986435633</v>
      </c>
      <c r="N10" s="28">
        <f>SUMIFS(price,segment,KT_ikony!$A10,year,KT_ikony!N$3,month,KT_ikony!N$4)</f>
        <v>4968917.9050000096</v>
      </c>
      <c r="O10" s="31">
        <f t="shared" si="2"/>
        <v>1.7982213191102485</v>
      </c>
      <c r="P10" s="28">
        <f>SUMIFS(price,segment,KT_ikony!$A10,year,KT_ikony!P$3,month,KT_ikony!P$4)</f>
        <v>4894286.2725</v>
      </c>
      <c r="Q10" s="31">
        <f t="shared" si="2"/>
        <v>0.98498030478126619</v>
      </c>
      <c r="R10" s="28">
        <f>SUMIFS(price,segment,KT_ikony!$A10,year,KT_ikony!R$3,month,KT_ikony!R$4)</f>
        <v>4513723.0750000104</v>
      </c>
      <c r="S10" s="31">
        <f t="shared" si="2"/>
        <v>0.92224337190117034</v>
      </c>
      <c r="T10" s="28">
        <f>SUMIFS(price,segment,KT_ikony!$A10,year,KT_ikony!T$3,month,KT_ikony!T$4)</f>
        <v>3640320.1275000102</v>
      </c>
      <c r="U10" s="31">
        <f t="shared" si="2"/>
        <v>0.80650054666900495</v>
      </c>
      <c r="V10" s="28">
        <f>SUMIFS(price,segment,KT_ikony!$A10,year,KT_ikony!V$3,month,KT_ikony!V$4)</f>
        <v>5139458.6975000398</v>
      </c>
      <c r="W10" s="31">
        <f t="shared" si="2"/>
        <v>1.4118150375498879</v>
      </c>
      <c r="X10" s="29">
        <f>SUMIFS(price,segment,KT_ikony!$A10,year,KT_ikony!X$3,month,KT_ikony!X$4)</f>
        <v>13680250.9374994</v>
      </c>
      <c r="Y10" s="31">
        <f t="shared" si="2"/>
        <v>2.6618077394325232</v>
      </c>
    </row>
    <row r="11" spans="1:25" ht="25.25" customHeight="1" x14ac:dyDescent="0.35">
      <c r="A11" s="86" t="s">
        <v>2</v>
      </c>
      <c r="B11" s="87"/>
      <c r="C11" s="24">
        <f>SUMIFS(price,segment,KT_ikony!$A11,year,KT_ikony!C$3,month,KT_ikony!C$4)</f>
        <v>190722.60416666599</v>
      </c>
      <c r="D11" s="25">
        <f>SUMIFS(price,segment,KT_ikony!$A11,year,KT_ikony!D$3,month,KT_ikony!D$4)</f>
        <v>226709.23333333299</v>
      </c>
      <c r="E11" s="31">
        <f t="shared" si="1"/>
        <v>1.1886857057342795</v>
      </c>
      <c r="F11" s="25">
        <f>SUMIFS(price,segment,KT_ikony!$A11,year,KT_ikony!F$3,month,KT_ikony!F$4)</f>
        <v>540383.4325</v>
      </c>
      <c r="G11" s="31">
        <f t="shared" si="2"/>
        <v>2.3835969296648298</v>
      </c>
      <c r="H11" s="25">
        <f>SUMIFS(price,segment,KT_ikony!$A11,year,KT_ikony!H$3,month,KT_ikony!H$4)</f>
        <v>750467.23750000005</v>
      </c>
      <c r="I11" s="31">
        <f t="shared" si="2"/>
        <v>1.3887680346306694</v>
      </c>
      <c r="J11" s="28">
        <f>SUMIFS(price,segment,KT_ikony!$A11,year,KT_ikony!J$3,month,KT_ikony!J$4)</f>
        <v>779063.5575</v>
      </c>
      <c r="K11" s="31">
        <f t="shared" si="2"/>
        <v>1.0381046880810703</v>
      </c>
      <c r="L11" s="28">
        <f>SUMIFS(price,segment,KT_ikony!$A11,year,KT_ikony!L$3,month,KT_ikony!L$4)</f>
        <v>627580.29249999905</v>
      </c>
      <c r="M11" s="31">
        <f t="shared" si="2"/>
        <v>0.80555724428170172</v>
      </c>
      <c r="N11" s="28">
        <f>SUMIFS(price,segment,KT_ikony!$A11,year,KT_ikony!N$3,month,KT_ikony!N$4)</f>
        <v>395689.61749999999</v>
      </c>
      <c r="O11" s="31">
        <f t="shared" si="2"/>
        <v>0.63050038732693414</v>
      </c>
      <c r="P11" s="28">
        <f>SUMIFS(price,segment,KT_ikony!$A11,year,KT_ikony!P$3,month,KT_ikony!P$4)</f>
        <v>383620.183333333</v>
      </c>
      <c r="Q11" s="31">
        <f t="shared" si="2"/>
        <v>0.96949772338500395</v>
      </c>
      <c r="R11" s="28">
        <f>SUMIFS(price,segment,KT_ikony!$A11,year,KT_ikony!R$3,month,KT_ikony!R$4)</f>
        <v>353398.15749999997</v>
      </c>
      <c r="S11" s="31">
        <f t="shared" si="2"/>
        <v>0.92121888485968251</v>
      </c>
      <c r="T11" s="28">
        <f>SUMIFS(price,segment,KT_ikony!$A11,year,KT_ikony!T$3,month,KT_ikony!T$4)</f>
        <v>265535.005</v>
      </c>
      <c r="U11" s="31">
        <f t="shared" si="2"/>
        <v>0.75137631412240746</v>
      </c>
      <c r="V11" s="28">
        <f>SUMIFS(price,segment,KT_ikony!$A11,year,KT_ikony!V$3,month,KT_ikony!V$4)</f>
        <v>146949.60250000001</v>
      </c>
      <c r="W11" s="31">
        <f t="shared" si="2"/>
        <v>0.55340953069445586</v>
      </c>
      <c r="X11" s="29">
        <f>SUMIFS(price,segment,KT_ikony!$A11,year,KT_ikony!X$3,month,KT_ikony!X$4)</f>
        <v>182652.07333333301</v>
      </c>
      <c r="Y11" s="31">
        <f t="shared" si="2"/>
        <v>1.2429572467426919</v>
      </c>
    </row>
    <row r="12" spans="1:25" ht="25.25" customHeight="1" x14ac:dyDescent="0.35">
      <c r="A12" s="86" t="s">
        <v>4</v>
      </c>
      <c r="B12" s="87"/>
      <c r="C12" s="24">
        <f>SUMIFS(price,segment,KT_ikony!$A12,year,KT_ikony!C$3,month,KT_ikony!C$4)</f>
        <v>1137674.7475000001</v>
      </c>
      <c r="D12" s="25">
        <f>SUMIFS(price,segment,KT_ikony!$A12,year,KT_ikony!D$3,month,KT_ikony!D$4)</f>
        <v>1272301.79</v>
      </c>
      <c r="E12" s="31">
        <f t="shared" si="1"/>
        <v>1.1183352647985183</v>
      </c>
      <c r="F12" s="25">
        <f>SUMIFS(price,segment,KT_ikony!$A12,year,KT_ikony!F$3,month,KT_ikony!F$4)</f>
        <v>1947998.2950000099</v>
      </c>
      <c r="G12" s="31">
        <f t="shared" si="2"/>
        <v>1.5310819416516028</v>
      </c>
      <c r="H12" s="25">
        <f>SUMIFS(price,segment,KT_ikony!$A12,year,KT_ikony!H$3,month,KT_ikony!H$4)</f>
        <v>1841122.6625000101</v>
      </c>
      <c r="I12" s="31">
        <f t="shared" si="2"/>
        <v>0.94513566424861817</v>
      </c>
      <c r="J12" s="28">
        <f>SUMIFS(price,segment,KT_ikony!$A12,year,KT_ikony!J$3,month,KT_ikony!J$4)</f>
        <v>1595434.2575000101</v>
      </c>
      <c r="K12" s="31">
        <f t="shared" si="2"/>
        <v>0.8665551133532915</v>
      </c>
      <c r="L12" s="28">
        <f>SUMIFS(price,segment,KT_ikony!$A12,year,KT_ikony!L$3,month,KT_ikony!L$4)</f>
        <v>1454572.2225000099</v>
      </c>
      <c r="M12" s="31">
        <f t="shared" si="2"/>
        <v>0.91170928269979234</v>
      </c>
      <c r="N12" s="28">
        <f>SUMIFS(price,segment,KT_ikony!$A12,year,KT_ikony!N$3,month,KT_ikony!N$4)</f>
        <v>706607.900000002</v>
      </c>
      <c r="O12" s="31">
        <f t="shared" si="2"/>
        <v>0.48578399138238543</v>
      </c>
      <c r="P12" s="28">
        <f>SUMIFS(price,segment,KT_ikony!$A12,year,KT_ikony!P$3,month,KT_ikony!P$4)</f>
        <v>690032.56000000203</v>
      </c>
      <c r="Q12" s="31">
        <f t="shared" si="2"/>
        <v>0.97654237944410205</v>
      </c>
      <c r="R12" s="28">
        <f>SUMIFS(price,segment,KT_ikony!$A12,year,KT_ikony!R$3,month,KT_ikony!R$4)</f>
        <v>819371.032500003</v>
      </c>
      <c r="S12" s="31">
        <f t="shared" si="2"/>
        <v>1.1874382166835731</v>
      </c>
      <c r="T12" s="28">
        <f>SUMIFS(price,segment,KT_ikony!$A12,year,KT_ikony!T$3,month,KT_ikony!T$4)</f>
        <v>764714.45250000304</v>
      </c>
      <c r="U12" s="31">
        <f t="shared" si="2"/>
        <v>0.93329446876681021</v>
      </c>
      <c r="V12" s="28">
        <f>SUMIFS(price,segment,KT_ikony!$A12,year,KT_ikony!V$3,month,KT_ikony!V$4)</f>
        <v>780951.84000000299</v>
      </c>
      <c r="W12" s="31">
        <f t="shared" si="2"/>
        <v>1.021233268767076</v>
      </c>
      <c r="X12" s="29">
        <f>SUMIFS(price,segment,KT_ikony!$A12,year,KT_ikony!X$3,month,KT_ikony!X$4)</f>
        <v>1295985.12750001</v>
      </c>
      <c r="Y12" s="31">
        <f t="shared" si="2"/>
        <v>1.6594943005704488</v>
      </c>
    </row>
    <row r="13" spans="1:25" ht="25.25" customHeight="1" thickBot="1" x14ac:dyDescent="0.4">
      <c r="A13" s="86" t="s">
        <v>9</v>
      </c>
      <c r="B13" s="87"/>
      <c r="C13" s="24">
        <f>SUMIFS(price,segment,KT_ikony!$A13,year,KT_ikony!C$3,month,KT_ikony!C$4)</f>
        <v>288661.45</v>
      </c>
      <c r="D13" s="25">
        <f>SUMIFS(price,segment,KT_ikony!$A13,year,KT_ikony!D$3,month,KT_ikony!D$4)</f>
        <v>343312.57250000001</v>
      </c>
      <c r="E13" s="31">
        <f t="shared" si="1"/>
        <v>1.1893260166884079</v>
      </c>
      <c r="F13" s="25">
        <f>SUMIFS(price,segment,KT_ikony!$A13,year,KT_ikony!F$3,month,KT_ikony!F$4)</f>
        <v>580977.362499999</v>
      </c>
      <c r="G13" s="31">
        <f t="shared" si="2"/>
        <v>1.6922694041448161</v>
      </c>
      <c r="H13" s="25">
        <f>SUMIFS(price,segment,KT_ikony!$A13,year,KT_ikony!H$3,month,KT_ikony!H$4)</f>
        <v>879841.97499999905</v>
      </c>
      <c r="I13" s="31">
        <f t="shared" si="2"/>
        <v>1.5144169666335332</v>
      </c>
      <c r="J13" s="28">
        <f>SUMIFS(price,segment,KT_ikony!$A13,year,KT_ikony!J$3,month,KT_ikony!J$4)</f>
        <v>937286.60499999905</v>
      </c>
      <c r="K13" s="31">
        <f t="shared" si="2"/>
        <v>1.0652897129623762</v>
      </c>
      <c r="L13" s="28">
        <f>SUMIFS(price,segment,KT_ikony!$A13,year,KT_ikony!L$3,month,KT_ikony!L$4)</f>
        <v>996023.46250000002</v>
      </c>
      <c r="M13" s="31">
        <f t="shared" si="2"/>
        <v>1.0626669123261407</v>
      </c>
      <c r="N13" s="28">
        <f>SUMIFS(price,segment,KT_ikony!$A13,year,KT_ikony!N$3,month,KT_ikony!N$4)</f>
        <v>1235154.19000001</v>
      </c>
      <c r="O13" s="31">
        <f t="shared" si="2"/>
        <v>1.2400854362404239</v>
      </c>
      <c r="P13" s="28">
        <f>SUMIFS(price,segment,KT_ikony!$A13,year,KT_ikony!P$3,month,KT_ikony!P$4)</f>
        <v>1057311.7250000001</v>
      </c>
      <c r="Q13" s="31">
        <f t="shared" si="2"/>
        <v>0.85601598048255945</v>
      </c>
      <c r="R13" s="28">
        <f>SUMIFS(price,segment,KT_ikony!$A13,year,KT_ikony!R$3,month,KT_ikony!R$4)</f>
        <v>828879.43000000098</v>
      </c>
      <c r="S13" s="31">
        <f t="shared" si="2"/>
        <v>0.78394990843405332</v>
      </c>
      <c r="T13" s="28">
        <f>SUMIFS(price,segment,KT_ikony!$A13,year,KT_ikony!T$3,month,KT_ikony!T$4)</f>
        <v>607490.07999999996</v>
      </c>
      <c r="U13" s="31">
        <f t="shared" si="2"/>
        <v>0.73290524292537851</v>
      </c>
      <c r="V13" s="28">
        <f>SUMIFS(price,segment,KT_ikony!$A13,year,KT_ikony!V$3,month,KT_ikony!V$4)</f>
        <v>477449.112499999</v>
      </c>
      <c r="W13" s="31">
        <f t="shared" si="2"/>
        <v>0.78593729876214447</v>
      </c>
      <c r="X13" s="29">
        <f>SUMIFS(price,segment,KT_ikony!$A13,year,KT_ikony!X$3,month,KT_ikony!X$4)</f>
        <v>484693.18</v>
      </c>
      <c r="Y13" s="31">
        <f t="shared" si="2"/>
        <v>1.0151724389266741</v>
      </c>
    </row>
    <row r="14" spans="1:25" ht="25.25" customHeight="1" thickBot="1" x14ac:dyDescent="0.4">
      <c r="A14" s="88" t="s">
        <v>19</v>
      </c>
      <c r="B14" s="89"/>
      <c r="C14" s="26">
        <f>SUBTOTAL(9,C6:C13)</f>
        <v>10680663.214166597</v>
      </c>
      <c r="D14" s="27">
        <f>SUBTOTAL(9,D6:D13)</f>
        <v>14204847.325833293</v>
      </c>
      <c r="E14" s="33">
        <f t="shared" si="1"/>
        <v>1.3299592956917035</v>
      </c>
      <c r="F14" s="27">
        <f t="shared" ref="F14:X14" si="3">SUBTOTAL(9,F6:F13)</f>
        <v>25326089.210000139</v>
      </c>
      <c r="G14" s="33">
        <f t="shared" si="2"/>
        <v>1.7829187902598205</v>
      </c>
      <c r="H14" s="27">
        <f t="shared" si="3"/>
        <v>29867383.690000199</v>
      </c>
      <c r="I14" s="33">
        <f t="shared" si="2"/>
        <v>1.17931289913513</v>
      </c>
      <c r="J14" s="27">
        <f t="shared" si="3"/>
        <v>59928754.052500173</v>
      </c>
      <c r="K14" s="33">
        <f t="shared" si="2"/>
        <v>2.006494933554047</v>
      </c>
      <c r="L14" s="27">
        <f t="shared" si="3"/>
        <v>48105238.830000237</v>
      </c>
      <c r="M14" s="33">
        <f t="shared" si="2"/>
        <v>0.80270714101377738</v>
      </c>
      <c r="N14" s="27">
        <f t="shared" si="3"/>
        <v>28548909.838333249</v>
      </c>
      <c r="O14" s="33">
        <f t="shared" si="2"/>
        <v>0.59346779129862826</v>
      </c>
      <c r="P14" s="27">
        <f t="shared" si="3"/>
        <v>26831955.528333288</v>
      </c>
      <c r="Q14" s="33">
        <f t="shared" si="2"/>
        <v>0.93985919883726809</v>
      </c>
      <c r="R14" s="27">
        <f t="shared" si="3"/>
        <v>21022948.128333312</v>
      </c>
      <c r="S14" s="33">
        <f t="shared" si="2"/>
        <v>0.78350413581052869</v>
      </c>
      <c r="T14" s="27">
        <f t="shared" si="3"/>
        <v>16616547.509166654</v>
      </c>
      <c r="U14" s="33">
        <f t="shared" si="2"/>
        <v>0.79040044277957344</v>
      </c>
      <c r="V14" s="27">
        <f t="shared" si="3"/>
        <v>15330622.28083338</v>
      </c>
      <c r="W14" s="33">
        <f t="shared" si="2"/>
        <v>0.92261176832167557</v>
      </c>
      <c r="X14" s="30">
        <f t="shared" si="3"/>
        <v>23105744.14583274</v>
      </c>
      <c r="Y14" s="33">
        <f t="shared" si="2"/>
        <v>1.5071628354394953</v>
      </c>
    </row>
  </sheetData>
  <mergeCells count="21">
    <mergeCell ref="Q3:Q4"/>
    <mergeCell ref="S3:S4"/>
    <mergeCell ref="U3:U4"/>
    <mergeCell ref="W3:W4"/>
    <mergeCell ref="Y3:Y4"/>
    <mergeCell ref="O3:O4"/>
    <mergeCell ref="A10:B10"/>
    <mergeCell ref="A11:B11"/>
    <mergeCell ref="A12:B12"/>
    <mergeCell ref="A13:B13"/>
    <mergeCell ref="E3:E4"/>
    <mergeCell ref="G3:G4"/>
    <mergeCell ref="I3:I4"/>
    <mergeCell ref="K3:K4"/>
    <mergeCell ref="M3:M4"/>
    <mergeCell ref="A14:B14"/>
    <mergeCell ref="A3:A5"/>
    <mergeCell ref="A6:B6"/>
    <mergeCell ref="A7:B7"/>
    <mergeCell ref="A8:B8"/>
    <mergeCell ref="A9:B9"/>
  </mergeCells>
  <pageMargins left="0.7" right="0.7" top="0.78740157499999996" bottom="0.78740157499999996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6" id="{5B670BD4-826E-49F6-92F4-C2B2F4A08B32}">
            <x14:iconSet iconSet="3Triangles">
              <x14:cfvo type="percent">
                <xm:f>0</xm:f>
              </x14:cfvo>
              <x14:cfvo type="num">
                <xm:f>0.9</xm:f>
              </x14:cfvo>
              <x14:cfvo type="num">
                <xm:f>1.1000000000000001</xm:f>
              </x14:cfvo>
            </x14:iconSet>
          </x14:cfRule>
          <xm:sqref>E6:E14</xm:sqref>
        </x14:conditionalFormatting>
        <x14:conditionalFormatting xmlns:xm="http://schemas.microsoft.com/office/excel/2006/main">
          <x14:cfRule type="iconSet" priority="1" id="{6B1AAA69-99BD-4105-BC1E-D13013044CED}">
            <x14:iconSet iconSet="3Triangles">
              <x14:cfvo type="percent">
                <xm:f>0</xm:f>
              </x14:cfvo>
              <x14:cfvo type="num">
                <xm:f>0.9</xm:f>
              </x14:cfvo>
              <x14:cfvo type="num">
                <xm:f>1.1000000000000001</xm:f>
              </x14:cfvo>
            </x14:iconSet>
          </x14:cfRule>
          <xm:sqref>G6:G14</xm:sqref>
        </x14:conditionalFormatting>
        <x14:conditionalFormatting xmlns:xm="http://schemas.microsoft.com/office/excel/2006/main">
          <x14:cfRule type="iconSet" priority="4" id="{2BD31090-AB9F-4EFB-9D6F-FC0F26E1965F}">
            <x14:iconSet iconSet="3Triangles">
              <x14:cfvo type="percent">
                <xm:f>0</xm:f>
              </x14:cfvo>
              <x14:cfvo type="num">
                <xm:f>0.9</xm:f>
              </x14:cfvo>
              <x14:cfvo type="num">
                <xm:f>1.1000000000000001</xm:f>
              </x14:cfvo>
            </x14:iconSet>
          </x14:cfRule>
          <xm:sqref>I6:I14</xm:sqref>
        </x14:conditionalFormatting>
        <x14:conditionalFormatting xmlns:xm="http://schemas.microsoft.com/office/excel/2006/main">
          <x14:cfRule type="iconSet" priority="3" id="{DC3ED9A0-5E72-4585-B937-B97F02AAE2A1}">
            <x14:iconSet iconSet="3Triangles">
              <x14:cfvo type="percent">
                <xm:f>0</xm:f>
              </x14:cfvo>
              <x14:cfvo type="num">
                <xm:f>0.9</xm:f>
              </x14:cfvo>
              <x14:cfvo type="num">
                <xm:f>1.1000000000000001</xm:f>
              </x14:cfvo>
            </x14:iconSet>
          </x14:cfRule>
          <xm:sqref>K6:K14</xm:sqref>
        </x14:conditionalFormatting>
        <x14:conditionalFormatting xmlns:xm="http://schemas.microsoft.com/office/excel/2006/main">
          <x14:cfRule type="iconSet" priority="2" id="{15031A79-BAB9-4606-9050-77C2F14C5F87}">
            <x14:iconSet iconSet="3Triangles">
              <x14:cfvo type="percent">
                <xm:f>0</xm:f>
              </x14:cfvo>
              <x14:cfvo type="num">
                <xm:f>0.9</xm:f>
              </x14:cfvo>
              <x14:cfvo type="num">
                <xm:f>1.1000000000000001</xm:f>
              </x14:cfvo>
            </x14:iconSet>
          </x14:cfRule>
          <xm:sqref>Y6:Y14 W6:W14 U6:U14 S6:S14 Q6:Q14 O6:O14 M6:M14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 2 0 2 4 - 0 7 - 1 2 T 1 3 : 4 5 : 5 5 . 6 9 8 7 8 6 9 + 0 2 : 0 0 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1 5 6 7 ] ] > < / C u s t o m C o n t e n t > < / G e m i n i > 
</file>

<file path=customXml/item4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Props1.xml><?xml version="1.0" encoding="utf-8"?>
<ds:datastoreItem xmlns:ds="http://schemas.openxmlformats.org/officeDocument/2006/customXml" ds:itemID="{3F08DAF3-3CE5-4762-A766-56DBF928D81C}">
  <ds:schemaRefs/>
</ds:datastoreItem>
</file>

<file path=customXml/itemProps2.xml><?xml version="1.0" encoding="utf-8"?>
<ds:datastoreItem xmlns:ds="http://schemas.openxmlformats.org/officeDocument/2006/customXml" ds:itemID="{3BE7743C-2A53-49A8-AAAE-B4E98EB05A70}">
  <ds:schemaRefs/>
</ds:datastoreItem>
</file>

<file path=customXml/itemProps3.xml><?xml version="1.0" encoding="utf-8"?>
<ds:datastoreItem xmlns:ds="http://schemas.openxmlformats.org/officeDocument/2006/customXml" ds:itemID="{51196FBA-05F9-4576-BD22-9B55F438E787}">
  <ds:schemaRefs/>
</ds:datastoreItem>
</file>

<file path=customXml/itemProps4.xml><?xml version="1.0" encoding="utf-8"?>
<ds:datastoreItem xmlns:ds="http://schemas.openxmlformats.org/officeDocument/2006/customXml" ds:itemID="{8C0A3260-1B73-4667-9040-98D511114C01}">
  <ds:schemaRefs/>
</ds:datastoreItem>
</file>

<file path=customXml/itemProps5.xml><?xml version="1.0" encoding="utf-8"?>
<ds:datastoreItem xmlns:ds="http://schemas.openxmlformats.org/officeDocument/2006/customXml" ds:itemID="{B1B504BD-11EB-4486-8FFD-83E856310A6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6" baseType="variant">
      <vt:variant>
        <vt:lpstr>Listy</vt:lpstr>
      </vt:variant>
      <vt:variant>
        <vt:i4>9</vt:i4>
      </vt:variant>
      <vt:variant>
        <vt:lpstr>Grafy</vt:lpstr>
      </vt:variant>
      <vt:variant>
        <vt:i4>1</vt:i4>
      </vt:variant>
      <vt:variant>
        <vt:lpstr>Pojmenované oblasti</vt:lpstr>
      </vt:variant>
      <vt:variant>
        <vt:i4>18</vt:i4>
      </vt:variant>
    </vt:vector>
  </HeadingPairs>
  <TitlesOfParts>
    <vt:vector size="28" baseType="lpstr">
      <vt:lpstr>Data</vt:lpstr>
      <vt:lpstr>Data_vzorce</vt:lpstr>
      <vt:lpstr>Segment_zkratky</vt:lpstr>
      <vt:lpstr>Souhrn</vt:lpstr>
      <vt:lpstr>KT</vt:lpstr>
      <vt:lpstr>KT_graf</vt:lpstr>
      <vt:lpstr>Data_Průřez</vt:lpstr>
      <vt:lpstr>KT_funkce</vt:lpstr>
      <vt:lpstr>KT_ikony</vt:lpstr>
      <vt:lpstr>Graf</vt:lpstr>
      <vt:lpstr>Data_Průřez!cost</vt:lpstr>
      <vt:lpstr>Data_vzorce!cost</vt:lpstr>
      <vt:lpstr>cost</vt:lpstr>
      <vt:lpstr>Data_Průřez!data</vt:lpstr>
      <vt:lpstr>Data_vzorce!data</vt:lpstr>
      <vt:lpstr>data</vt:lpstr>
      <vt:lpstr>Data_Průřez!month</vt:lpstr>
      <vt:lpstr>Data_vzorce!month</vt:lpstr>
      <vt:lpstr>month</vt:lpstr>
      <vt:lpstr>Data_Průřez!price</vt:lpstr>
      <vt:lpstr>Data_vzorce!price</vt:lpstr>
      <vt:lpstr>price</vt:lpstr>
      <vt:lpstr>Data_Průřez!segment</vt:lpstr>
      <vt:lpstr>Data_vzorce!segment</vt:lpstr>
      <vt:lpstr>segment</vt:lpstr>
      <vt:lpstr>Data_Průřez!year</vt:lpstr>
      <vt:lpstr>Data_vzorce!year</vt:lpstr>
      <vt:lpstr>year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Raszyková Petra</dc:creator>
  <cp:lastModifiedBy>Petra Raszyková</cp:lastModifiedBy>
  <dcterms:created xsi:type="dcterms:W3CDTF">2024-06-24T09:04:32Z</dcterms:created>
  <dcterms:modified xsi:type="dcterms:W3CDTF">2025-04-06T20:07:29Z</dcterms:modified>
</cp:coreProperties>
</file>